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 Publica\2016\Anual  2016\1 Tomo I Municipio Silao\5 Informacion Disciplina Financiera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  <sheet name="F2" sheetId="5" r:id="rId3"/>
    <sheet name="F3" sheetId="6" r:id="rId4"/>
    <sheet name="F4" sheetId="7" r:id="rId5"/>
    <sheet name="F5" sheetId="8" r:id="rId6"/>
    <sheet name="F6a" sheetId="9" r:id="rId7"/>
    <sheet name="F6b" sheetId="10" r:id="rId8"/>
    <sheet name="F6c" sheetId="11" r:id="rId9"/>
    <sheet name="F6d" sheetId="12" r:id="rId10"/>
  </sheets>
  <definedNames>
    <definedName name="_xlnm._FilterDatabase" localSheetId="5" hidden="1">'F5'!$A$3:$G$71</definedName>
    <definedName name="_xlnm._FilterDatabase" localSheetId="6" hidden="1">F6a!$A$3:$G$155</definedName>
    <definedName name="_xlnm._FilterDatabase" localSheetId="7" hidden="1">F6b!$A$3:$G$13</definedName>
    <definedName name="_xlnm._FilterDatabase" localSheetId="8" hidden="1">F6c!$A$3:$G$79</definedName>
    <definedName name="_xlnm._FilterDatabase" localSheetId="9" hidden="1">F6d!$A$3:$G$27</definedName>
    <definedName name="_xlnm.Print_Area" localSheetId="6">F6a!$A$1:$G$155</definedName>
    <definedName name="_xlnm.Print_Titles" localSheetId="6">F6a!$3:$3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2" l="1"/>
  <c r="G25" i="12"/>
  <c r="G24" i="12"/>
  <c r="F23" i="12"/>
  <c r="E23" i="12"/>
  <c r="E16" i="12" s="1"/>
  <c r="D23" i="12"/>
  <c r="G23" i="12" s="1"/>
  <c r="C23" i="12"/>
  <c r="B23" i="12"/>
  <c r="G22" i="12"/>
  <c r="G21" i="12"/>
  <c r="G20" i="12"/>
  <c r="F19" i="12"/>
  <c r="E19" i="12"/>
  <c r="G19" i="12" s="1"/>
  <c r="D19" i="12"/>
  <c r="C19" i="12"/>
  <c r="B19" i="12"/>
  <c r="G18" i="12"/>
  <c r="G17" i="12"/>
  <c r="F16" i="12"/>
  <c r="D16" i="12"/>
  <c r="C16" i="12"/>
  <c r="B16" i="12"/>
  <c r="G14" i="12"/>
  <c r="G13" i="12"/>
  <c r="G12" i="12"/>
  <c r="G11" i="12"/>
  <c r="F11" i="12"/>
  <c r="E11" i="12"/>
  <c r="D11" i="12"/>
  <c r="C11" i="12"/>
  <c r="C4" i="12" s="1"/>
  <c r="C27" i="12" s="1"/>
  <c r="B11" i="12"/>
  <c r="G10" i="12"/>
  <c r="G9" i="12"/>
  <c r="G8" i="12"/>
  <c r="G7" i="12" s="1"/>
  <c r="F7" i="12"/>
  <c r="E7" i="12"/>
  <c r="D7" i="12"/>
  <c r="C7" i="12"/>
  <c r="B7" i="12"/>
  <c r="G6" i="12"/>
  <c r="G5" i="12"/>
  <c r="F4" i="12"/>
  <c r="F27" i="12" s="1"/>
  <c r="E4" i="12"/>
  <c r="E27" i="12" s="1"/>
  <c r="D4" i="12"/>
  <c r="D27" i="12" s="1"/>
  <c r="B4" i="12"/>
  <c r="B27" i="12" s="1"/>
  <c r="G77" i="11"/>
  <c r="G76" i="11"/>
  <c r="G75" i="11"/>
  <c r="G74" i="11"/>
  <c r="F73" i="11"/>
  <c r="E73" i="11"/>
  <c r="D73" i="11"/>
  <c r="G73" i="11" s="1"/>
  <c r="C73" i="11"/>
  <c r="B73" i="11"/>
  <c r="G71" i="11"/>
  <c r="G70" i="11"/>
  <c r="G69" i="11"/>
  <c r="G68" i="11"/>
  <c r="G67" i="11"/>
  <c r="G66" i="11"/>
  <c r="G65" i="11"/>
  <c r="G64" i="11"/>
  <c r="G63" i="11"/>
  <c r="F62" i="11"/>
  <c r="E62" i="11"/>
  <c r="D62" i="11"/>
  <c r="G62" i="11" s="1"/>
  <c r="C62" i="11"/>
  <c r="B62" i="11"/>
  <c r="G60" i="11"/>
  <c r="G59" i="11"/>
  <c r="G58" i="11"/>
  <c r="G57" i="11"/>
  <c r="G56" i="11"/>
  <c r="G55" i="11"/>
  <c r="F55" i="11"/>
  <c r="G54" i="11"/>
  <c r="F53" i="11"/>
  <c r="E53" i="11"/>
  <c r="D53" i="11"/>
  <c r="G53" i="11" s="1"/>
  <c r="C53" i="11"/>
  <c r="B53" i="11"/>
  <c r="G51" i="11"/>
  <c r="G50" i="11"/>
  <c r="G49" i="11"/>
  <c r="G48" i="11"/>
  <c r="G47" i="11"/>
  <c r="G46" i="11"/>
  <c r="G45" i="11"/>
  <c r="G44" i="11"/>
  <c r="F43" i="11"/>
  <c r="E43" i="11"/>
  <c r="D43" i="11"/>
  <c r="G43" i="11" s="1"/>
  <c r="C43" i="11"/>
  <c r="C42" i="11" s="1"/>
  <c r="B43" i="11"/>
  <c r="F42" i="11"/>
  <c r="E42" i="11"/>
  <c r="D42" i="11"/>
  <c r="G42" i="11" s="1"/>
  <c r="B42" i="11"/>
  <c r="G40" i="11"/>
  <c r="G39" i="11"/>
  <c r="G38" i="11"/>
  <c r="G37" i="11"/>
  <c r="F36" i="11"/>
  <c r="E36" i="11"/>
  <c r="D36" i="11"/>
  <c r="G36" i="11" s="1"/>
  <c r="C36" i="11"/>
  <c r="B36" i="11"/>
  <c r="G34" i="11"/>
  <c r="G33" i="11"/>
  <c r="G32" i="11"/>
  <c r="G31" i="11"/>
  <c r="G30" i="11"/>
  <c r="G29" i="11"/>
  <c r="G28" i="11"/>
  <c r="G27" i="11"/>
  <c r="G26" i="11"/>
  <c r="F25" i="11"/>
  <c r="E25" i="11"/>
  <c r="D25" i="11"/>
  <c r="G25" i="11" s="1"/>
  <c r="C25" i="11"/>
  <c r="B25" i="11"/>
  <c r="G23" i="11"/>
  <c r="G22" i="11"/>
  <c r="G21" i="11"/>
  <c r="G20" i="11"/>
  <c r="G19" i="11"/>
  <c r="G18" i="11"/>
  <c r="F18" i="11"/>
  <c r="F16" i="11" s="1"/>
  <c r="F5" i="11" s="1"/>
  <c r="F79" i="11" s="1"/>
  <c r="G17" i="11"/>
  <c r="E16" i="11"/>
  <c r="D16" i="11"/>
  <c r="G16" i="11" s="1"/>
  <c r="C16" i="11"/>
  <c r="B16" i="11"/>
  <c r="G14" i="11"/>
  <c r="G13" i="11"/>
  <c r="F13" i="11"/>
  <c r="G12" i="11"/>
  <c r="G11" i="11"/>
  <c r="F11" i="11"/>
  <c r="G10" i="11"/>
  <c r="G9" i="11"/>
  <c r="G8" i="11"/>
  <c r="G6" i="11" s="1"/>
  <c r="G5" i="11" s="1"/>
  <c r="G79" i="11" s="1"/>
  <c r="G7" i="11"/>
  <c r="F6" i="11"/>
  <c r="E6" i="11"/>
  <c r="D6" i="11"/>
  <c r="C6" i="11"/>
  <c r="B6" i="11"/>
  <c r="E5" i="11"/>
  <c r="E79" i="11" s="1"/>
  <c r="D5" i="11"/>
  <c r="D79" i="11" s="1"/>
  <c r="C5" i="11"/>
  <c r="C79" i="11" s="1"/>
  <c r="B5" i="11"/>
  <c r="B79" i="11" s="1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F57" i="10"/>
  <c r="G56" i="10"/>
  <c r="F56" i="10"/>
  <c r="E56" i="10"/>
  <c r="D56" i="10"/>
  <c r="C56" i="10"/>
  <c r="B56" i="10"/>
  <c r="G53" i="10"/>
  <c r="G52" i="10"/>
  <c r="G51" i="10"/>
  <c r="G50" i="10"/>
  <c r="G49" i="10"/>
  <c r="G48" i="10"/>
  <c r="G47" i="10"/>
  <c r="G46" i="10"/>
  <c r="G45" i="10"/>
  <c r="G44" i="10"/>
  <c r="F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F26" i="10"/>
  <c r="G25" i="10"/>
  <c r="G24" i="10"/>
  <c r="G23" i="10"/>
  <c r="G22" i="10"/>
  <c r="G21" i="10"/>
  <c r="G20" i="10"/>
  <c r="G19" i="10"/>
  <c r="F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 s="1"/>
  <c r="G73" i="10" s="1"/>
  <c r="F5" i="10"/>
  <c r="F73" i="10" s="1"/>
  <c r="E5" i="10"/>
  <c r="E73" i="10" s="1"/>
  <c r="D5" i="10"/>
  <c r="D73" i="10" s="1"/>
  <c r="C5" i="10"/>
  <c r="C73" i="10" s="1"/>
  <c r="B5" i="10"/>
  <c r="B73" i="10" s="1"/>
  <c r="G152" i="9"/>
  <c r="G151" i="9"/>
  <c r="G150" i="9"/>
  <c r="G149" i="9"/>
  <c r="G148" i="9"/>
  <c r="G147" i="9"/>
  <c r="G146" i="9"/>
  <c r="F145" i="9"/>
  <c r="E145" i="9"/>
  <c r="D145" i="9"/>
  <c r="G145" i="9" s="1"/>
  <c r="C145" i="9"/>
  <c r="B145" i="9"/>
  <c r="G144" i="9"/>
  <c r="G143" i="9"/>
  <c r="G142" i="9"/>
  <c r="F141" i="9"/>
  <c r="E141" i="9"/>
  <c r="D141" i="9"/>
  <c r="G141" i="9" s="1"/>
  <c r="C141" i="9"/>
  <c r="B141" i="9"/>
  <c r="G140" i="9"/>
  <c r="G139" i="9"/>
  <c r="G138" i="9"/>
  <c r="G137" i="9"/>
  <c r="G136" i="9"/>
  <c r="G135" i="9"/>
  <c r="G134" i="9"/>
  <c r="G133" i="9"/>
  <c r="G132" i="9"/>
  <c r="F132" i="9"/>
  <c r="E132" i="9"/>
  <c r="D132" i="9"/>
  <c r="C132" i="9"/>
  <c r="B132" i="9"/>
  <c r="G131" i="9"/>
  <c r="G130" i="9"/>
  <c r="G129" i="9"/>
  <c r="F128" i="9"/>
  <c r="E128" i="9"/>
  <c r="D128" i="9"/>
  <c r="G128" i="9" s="1"/>
  <c r="C128" i="9"/>
  <c r="B128" i="9"/>
  <c r="G127" i="9"/>
  <c r="G126" i="9"/>
  <c r="G125" i="9"/>
  <c r="G124" i="9"/>
  <c r="G123" i="9"/>
  <c r="G122" i="9"/>
  <c r="G121" i="9"/>
  <c r="G120" i="9"/>
  <c r="G119" i="9"/>
  <c r="F118" i="9"/>
  <c r="E118" i="9"/>
  <c r="D118" i="9"/>
  <c r="G118" i="9" s="1"/>
  <c r="C118" i="9"/>
  <c r="B118" i="9"/>
  <c r="G117" i="9"/>
  <c r="G116" i="9"/>
  <c r="G115" i="9"/>
  <c r="G114" i="9"/>
  <c r="G113" i="9"/>
  <c r="G112" i="9"/>
  <c r="G111" i="9"/>
  <c r="G110" i="9"/>
  <c r="G109" i="9"/>
  <c r="F108" i="9"/>
  <c r="E108" i="9"/>
  <c r="D108" i="9"/>
  <c r="G108" i="9" s="1"/>
  <c r="C108" i="9"/>
  <c r="B108" i="9"/>
  <c r="G107" i="9"/>
  <c r="G106" i="9"/>
  <c r="G105" i="9"/>
  <c r="G104" i="9"/>
  <c r="G103" i="9"/>
  <c r="G102" i="9"/>
  <c r="G101" i="9"/>
  <c r="G100" i="9"/>
  <c r="G99" i="9"/>
  <c r="F98" i="9"/>
  <c r="E98" i="9"/>
  <c r="D98" i="9"/>
  <c r="G98" i="9" s="1"/>
  <c r="C98" i="9"/>
  <c r="B98" i="9"/>
  <c r="G97" i="9"/>
  <c r="G96" i="9"/>
  <c r="G95" i="9"/>
  <c r="G94" i="9"/>
  <c r="G93" i="9"/>
  <c r="G92" i="9"/>
  <c r="G91" i="9"/>
  <c r="G90" i="9"/>
  <c r="G89" i="9"/>
  <c r="F88" i="9"/>
  <c r="E88" i="9"/>
  <c r="D88" i="9"/>
  <c r="G88" i="9" s="1"/>
  <c r="C88" i="9"/>
  <c r="B88" i="9"/>
  <c r="G87" i="9"/>
  <c r="G86" i="9"/>
  <c r="G85" i="9"/>
  <c r="G84" i="9"/>
  <c r="G83" i="9"/>
  <c r="G82" i="9"/>
  <c r="G81" i="9"/>
  <c r="G80" i="9" s="1"/>
  <c r="F80" i="9"/>
  <c r="E80" i="9"/>
  <c r="E79" i="9" s="1"/>
  <c r="D80" i="9"/>
  <c r="C80" i="9"/>
  <c r="B80" i="9"/>
  <c r="F79" i="9"/>
  <c r="D79" i="9"/>
  <c r="C79" i="9"/>
  <c r="B79" i="9"/>
  <c r="G77" i="9"/>
  <c r="G76" i="9"/>
  <c r="G75" i="9"/>
  <c r="G74" i="9"/>
  <c r="G73" i="9"/>
  <c r="G72" i="9"/>
  <c r="G71" i="9"/>
  <c r="F70" i="9"/>
  <c r="E70" i="9"/>
  <c r="D70" i="9"/>
  <c r="G70" i="9" s="1"/>
  <c r="C70" i="9"/>
  <c r="B70" i="9"/>
  <c r="G69" i="9"/>
  <c r="G68" i="9"/>
  <c r="G67" i="9"/>
  <c r="F66" i="9"/>
  <c r="E66" i="9"/>
  <c r="D66" i="9"/>
  <c r="G66" i="9" s="1"/>
  <c r="C66" i="9"/>
  <c r="B66" i="9"/>
  <c r="G65" i="9"/>
  <c r="G64" i="9"/>
  <c r="G63" i="9"/>
  <c r="G62" i="9"/>
  <c r="G61" i="9"/>
  <c r="G60" i="9"/>
  <c r="G59" i="9"/>
  <c r="G58" i="9"/>
  <c r="F57" i="9"/>
  <c r="E57" i="9"/>
  <c r="D57" i="9"/>
  <c r="G57" i="9" s="1"/>
  <c r="C57" i="9"/>
  <c r="B57" i="9"/>
  <c r="G56" i="9"/>
  <c r="G55" i="9"/>
  <c r="G54" i="9"/>
  <c r="F54" i="9"/>
  <c r="F53" i="9"/>
  <c r="E53" i="9"/>
  <c r="D53" i="9"/>
  <c r="G53" i="9" s="1"/>
  <c r="C53" i="9"/>
  <c r="B53" i="9"/>
  <c r="G52" i="9"/>
  <c r="G51" i="9"/>
  <c r="G50" i="9"/>
  <c r="G49" i="9"/>
  <c r="G48" i="9"/>
  <c r="G47" i="9"/>
  <c r="F47" i="9"/>
  <c r="G46" i="9"/>
  <c r="G45" i="9"/>
  <c r="G44" i="9"/>
  <c r="F44" i="9"/>
  <c r="F43" i="9" s="1"/>
  <c r="E43" i="9"/>
  <c r="D43" i="9"/>
  <c r="G43" i="9" s="1"/>
  <c r="C43" i="9"/>
  <c r="B43" i="9"/>
  <c r="G42" i="9"/>
  <c r="G41" i="9"/>
  <c r="G40" i="9"/>
  <c r="G39" i="9"/>
  <c r="G38" i="9"/>
  <c r="G37" i="9"/>
  <c r="F37" i="9"/>
  <c r="G36" i="9"/>
  <c r="G35" i="9"/>
  <c r="G34" i="9"/>
  <c r="F33" i="9"/>
  <c r="E33" i="9"/>
  <c r="D33" i="9"/>
  <c r="G33" i="9" s="1"/>
  <c r="C33" i="9"/>
  <c r="B33" i="9"/>
  <c r="G32" i="9"/>
  <c r="F32" i="9"/>
  <c r="G31" i="9"/>
  <c r="F31" i="9"/>
  <c r="G30" i="9"/>
  <c r="G29" i="9"/>
  <c r="F29" i="9"/>
  <c r="G28" i="9"/>
  <c r="G27" i="9"/>
  <c r="G26" i="9"/>
  <c r="G25" i="9"/>
  <c r="G24" i="9"/>
  <c r="G23" i="9"/>
  <c r="F23" i="9"/>
  <c r="E23" i="9"/>
  <c r="D23" i="9"/>
  <c r="C23" i="9"/>
  <c r="B23" i="9"/>
  <c r="G22" i="9"/>
  <c r="G21" i="9"/>
  <c r="G20" i="9"/>
  <c r="G19" i="9"/>
  <c r="G18" i="9"/>
  <c r="G17" i="9"/>
  <c r="G16" i="9"/>
  <c r="G15" i="9"/>
  <c r="G14" i="9"/>
  <c r="F13" i="9"/>
  <c r="F4" i="9" s="1"/>
  <c r="F154" i="9" s="1"/>
  <c r="E13" i="9"/>
  <c r="D13" i="9"/>
  <c r="G13" i="9" s="1"/>
  <c r="C13" i="9"/>
  <c r="B13" i="9"/>
  <c r="B4" i="9" s="1"/>
  <c r="B154" i="9" s="1"/>
  <c r="G12" i="9"/>
  <c r="G11" i="9"/>
  <c r="G10" i="9"/>
  <c r="G9" i="9"/>
  <c r="G8" i="9"/>
  <c r="G7" i="9"/>
  <c r="G6" i="9"/>
  <c r="G5" i="9"/>
  <c r="G4" i="9" s="1"/>
  <c r="F5" i="9"/>
  <c r="E5" i="9"/>
  <c r="D5" i="9"/>
  <c r="C5" i="9"/>
  <c r="C4" i="9" s="1"/>
  <c r="C154" i="9" s="1"/>
  <c r="B5" i="9"/>
  <c r="E4" i="9"/>
  <c r="E154" i="9" s="1"/>
  <c r="D4" i="9"/>
  <c r="D154" i="9" s="1"/>
  <c r="F70" i="8"/>
  <c r="E70" i="8"/>
  <c r="D70" i="8"/>
  <c r="C70" i="8"/>
  <c r="B70" i="8"/>
  <c r="G69" i="8"/>
  <c r="G68" i="8"/>
  <c r="G70" i="8" s="1"/>
  <c r="G67" i="8"/>
  <c r="G63" i="8"/>
  <c r="F62" i="8"/>
  <c r="E62" i="8"/>
  <c r="D62" i="8"/>
  <c r="G62" i="8" s="1"/>
  <c r="C62" i="8"/>
  <c r="B62" i="8"/>
  <c r="D59" i="8"/>
  <c r="G59" i="8" s="1"/>
  <c r="C59" i="8"/>
  <c r="G58" i="8"/>
  <c r="G57" i="8"/>
  <c r="G56" i="8"/>
  <c r="G55" i="8"/>
  <c r="F55" i="8"/>
  <c r="E55" i="8"/>
  <c r="D55" i="8"/>
  <c r="C55" i="8"/>
  <c r="B55" i="8"/>
  <c r="G54" i="8"/>
  <c r="G53" i="8"/>
  <c r="G52" i="8"/>
  <c r="G51" i="8"/>
  <c r="F50" i="8"/>
  <c r="E50" i="8"/>
  <c r="D50" i="8"/>
  <c r="G50" i="8" s="1"/>
  <c r="C50" i="8"/>
  <c r="B50" i="8"/>
  <c r="G49" i="8"/>
  <c r="G48" i="8"/>
  <c r="G47" i="8"/>
  <c r="G46" i="8"/>
  <c r="G45" i="8"/>
  <c r="G44" i="8"/>
  <c r="G43" i="8"/>
  <c r="G42" i="8"/>
  <c r="G41" i="8"/>
  <c r="F41" i="8"/>
  <c r="F60" i="8" s="1"/>
  <c r="E41" i="8"/>
  <c r="E60" i="8" s="1"/>
  <c r="D41" i="8"/>
  <c r="D60" i="8" s="1"/>
  <c r="C41" i="8"/>
  <c r="C60" i="8" s="1"/>
  <c r="B41" i="8"/>
  <c r="B60" i="8" s="1"/>
  <c r="G36" i="8"/>
  <c r="G35" i="8"/>
  <c r="F34" i="8"/>
  <c r="F37" i="8" s="1"/>
  <c r="E34" i="8"/>
  <c r="E37" i="8" s="1"/>
  <c r="D34" i="8"/>
  <c r="G34" i="8" s="1"/>
  <c r="C34" i="8"/>
  <c r="B34" i="8"/>
  <c r="B37" i="8" s="1"/>
  <c r="G33" i="8"/>
  <c r="F32" i="8"/>
  <c r="E32" i="8"/>
  <c r="D32" i="8"/>
  <c r="G32" i="8" s="1"/>
  <c r="C32" i="8"/>
  <c r="B32" i="8"/>
  <c r="G31" i="8"/>
  <c r="G30" i="8"/>
  <c r="G29" i="8"/>
  <c r="G28" i="8"/>
  <c r="G27" i="8"/>
  <c r="G26" i="8"/>
  <c r="F25" i="8"/>
  <c r="E25" i="8"/>
  <c r="D25" i="8"/>
  <c r="D37" i="8" s="1"/>
  <c r="C25" i="8"/>
  <c r="C37" i="8" s="1"/>
  <c r="C65" i="8" s="1"/>
  <c r="B25" i="8"/>
  <c r="G24" i="8"/>
  <c r="G23" i="8"/>
  <c r="G22" i="8"/>
  <c r="G21" i="8"/>
  <c r="G20" i="8"/>
  <c r="G19" i="8"/>
  <c r="G18" i="8"/>
  <c r="G17" i="8"/>
  <c r="G16" i="8"/>
  <c r="G15" i="8"/>
  <c r="G14" i="8"/>
  <c r="F13" i="8"/>
  <c r="E13" i="8"/>
  <c r="D13" i="8"/>
  <c r="G13" i="8" s="1"/>
  <c r="C13" i="8"/>
  <c r="B13" i="8"/>
  <c r="G12" i="8"/>
  <c r="G11" i="8"/>
  <c r="G10" i="8"/>
  <c r="G9" i="8"/>
  <c r="G8" i="8"/>
  <c r="G7" i="8"/>
  <c r="G6" i="8"/>
  <c r="E64" i="7"/>
  <c r="D64" i="7"/>
  <c r="E62" i="7"/>
  <c r="D62" i="7"/>
  <c r="C62" i="7"/>
  <c r="C60" i="7" s="1"/>
  <c r="E60" i="7"/>
  <c r="D60" i="7"/>
  <c r="E59" i="7"/>
  <c r="E68" i="7" s="1"/>
  <c r="E69" i="7" s="1"/>
  <c r="D59" i="7"/>
  <c r="D68" i="7" s="1"/>
  <c r="D69" i="7" s="1"/>
  <c r="C59" i="7"/>
  <c r="C55" i="7"/>
  <c r="C54" i="7"/>
  <c r="E46" i="7"/>
  <c r="D46" i="7"/>
  <c r="C46" i="7"/>
  <c r="E45" i="7"/>
  <c r="E54" i="7" s="1"/>
  <c r="E55" i="7" s="1"/>
  <c r="D45" i="7"/>
  <c r="D54" i="7" s="1"/>
  <c r="D55" i="7" s="1"/>
  <c r="C45" i="7"/>
  <c r="D41" i="7"/>
  <c r="C41" i="7"/>
  <c r="E37" i="7"/>
  <c r="D37" i="7"/>
  <c r="C37" i="7"/>
  <c r="E34" i="7"/>
  <c r="E41" i="7" s="1"/>
  <c r="D34" i="7"/>
  <c r="C34" i="7"/>
  <c r="E26" i="7"/>
  <c r="D26" i="7"/>
  <c r="C26" i="7"/>
  <c r="D20" i="7"/>
  <c r="D21" i="7" s="1"/>
  <c r="D22" i="7" s="1"/>
  <c r="D30" i="7" s="1"/>
  <c r="E16" i="7"/>
  <c r="D16" i="7"/>
  <c r="C14" i="7"/>
  <c r="C64" i="7" s="1"/>
  <c r="E13" i="7"/>
  <c r="D13" i="7"/>
  <c r="C13" i="7"/>
  <c r="C12" i="7" s="1"/>
  <c r="E12" i="7"/>
  <c r="D12" i="7"/>
  <c r="E7" i="7"/>
  <c r="E20" i="7" s="1"/>
  <c r="D7" i="7"/>
  <c r="C7" i="7"/>
  <c r="K14" i="6"/>
  <c r="K13" i="6"/>
  <c r="K12" i="6"/>
  <c r="K11" i="6"/>
  <c r="J10" i="6"/>
  <c r="I10" i="6"/>
  <c r="H10" i="6"/>
  <c r="G10" i="6"/>
  <c r="E10" i="6"/>
  <c r="K10" i="6" s="1"/>
  <c r="K8" i="6"/>
  <c r="K7" i="6"/>
  <c r="K6" i="6"/>
  <c r="K5" i="6"/>
  <c r="K4" i="6"/>
  <c r="J4" i="6"/>
  <c r="J16" i="6" s="1"/>
  <c r="I4" i="6"/>
  <c r="I16" i="6" s="1"/>
  <c r="H4" i="6"/>
  <c r="H16" i="6" s="1"/>
  <c r="G4" i="6"/>
  <c r="G16" i="6" s="1"/>
  <c r="E4" i="6"/>
  <c r="E16" i="6" s="1"/>
  <c r="K16" i="6" s="1"/>
  <c r="F18" i="5"/>
  <c r="F12" i="5"/>
  <c r="F11" i="5"/>
  <c r="B10" i="5"/>
  <c r="F10" i="5" s="1"/>
  <c r="F9" i="5" s="1"/>
  <c r="H9" i="5"/>
  <c r="G9" i="5"/>
  <c r="E9" i="5"/>
  <c r="D9" i="5"/>
  <c r="C9" i="5"/>
  <c r="F8" i="5"/>
  <c r="F7" i="5"/>
  <c r="F6" i="5"/>
  <c r="F5" i="5" s="1"/>
  <c r="F4" i="5" s="1"/>
  <c r="F15" i="5" s="1"/>
  <c r="H5" i="5"/>
  <c r="H4" i="5" s="1"/>
  <c r="H15" i="5" s="1"/>
  <c r="G5" i="5"/>
  <c r="G4" i="5" s="1"/>
  <c r="G15" i="5" s="1"/>
  <c r="E5" i="5"/>
  <c r="E4" i="5" s="1"/>
  <c r="E15" i="5" s="1"/>
  <c r="D5" i="5"/>
  <c r="D4" i="5" s="1"/>
  <c r="D15" i="5" s="1"/>
  <c r="C5" i="5"/>
  <c r="C4" i="5" s="1"/>
  <c r="C15" i="5" s="1"/>
  <c r="B5" i="5"/>
  <c r="G79" i="9" l="1"/>
  <c r="G154" i="9" s="1"/>
  <c r="G4" i="12"/>
  <c r="G16" i="12"/>
  <c r="E65" i="8"/>
  <c r="B65" i="8"/>
  <c r="F65" i="8"/>
  <c r="D65" i="8"/>
  <c r="G65" i="8" s="1"/>
  <c r="G37" i="8"/>
  <c r="G38" i="8" s="1"/>
  <c r="G60" i="8"/>
  <c r="G25" i="8"/>
  <c r="C68" i="7"/>
  <c r="C69" i="7" s="1"/>
  <c r="E21" i="7"/>
  <c r="E22" i="7" s="1"/>
  <c r="E30" i="7" s="1"/>
  <c r="C20" i="7"/>
  <c r="C21" i="7" s="1"/>
  <c r="C22" i="7" s="1"/>
  <c r="C30" i="7" s="1"/>
  <c r="B9" i="5"/>
  <c r="B4" i="5" s="1"/>
  <c r="B15" i="5" s="1"/>
  <c r="G27" i="12" l="1"/>
  <c r="F78" i="3" l="1"/>
  <c r="E78" i="3"/>
  <c r="F52" i="3"/>
  <c r="F51" i="3"/>
  <c r="F50" i="3"/>
  <c r="F49" i="3"/>
  <c r="F48" i="3"/>
  <c r="F47" i="3"/>
  <c r="E52" i="3"/>
  <c r="E51" i="3"/>
  <c r="E50" i="3"/>
  <c r="E49" i="3"/>
  <c r="E48" i="3"/>
  <c r="E47" i="3"/>
  <c r="C38" i="3"/>
  <c r="B38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44" i="3" l="1"/>
  <c r="B44" i="3"/>
  <c r="B59" i="3" s="1"/>
  <c r="C44" i="3"/>
  <c r="C59" i="3" s="1"/>
  <c r="E76" i="3"/>
  <c r="F44" i="3"/>
  <c r="F76" i="3"/>
</calcChain>
</file>

<file path=xl/sharedStrings.xml><?xml version="1.0" encoding="utf-8"?>
<sst xmlns="http://schemas.openxmlformats.org/spreadsheetml/2006/main" count="666" uniqueCount="485">
  <si>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</si>
  <si>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</si>
  <si>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</si>
  <si>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</si>
  <si>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</si>
  <si>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</si>
  <si>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</si>
  <si>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</si>
  <si>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</si>
  <si>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</si>
  <si>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</si>
  <si>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</si>
  <si>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</si>
  <si>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</si>
  <si>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</si>
  <si>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</si>
  <si>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</si>
  <si>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</si>
  <si>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</si>
  <si>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</si>
  <si>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</si>
  <si>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</si>
  <si>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</si>
  <si>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</si>
  <si>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</si>
  <si>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</si>
  <si>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</si>
  <si>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</si>
  <si>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</si>
  <si>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</si>
  <si>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</si>
  <si>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</si>
  <si>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</si>
  <si>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</si>
  <si>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</si>
  <si>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</si>
  <si>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</si>
  <si>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</si>
  <si>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</si>
  <si>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</si>
  <si>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</si>
  <si>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</si>
  <si>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</si>
  <si>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</si>
  <si>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</si>
  <si>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</si>
  <si>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</si>
  <si>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</si>
  <si>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</si>
  <si>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</si>
  <si>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</si>
  <si>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</si>
  <si>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</si>
  <si>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</si>
  <si>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</si>
  <si>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</si>
  <si>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</si>
  <si>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</si>
  <si>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</si>
  <si>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</si>
  <si>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</si>
  <si>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</si>
  <si>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</si>
  <si>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</si>
  <si>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</si>
  <si>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</si>
  <si>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</si>
  <si>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</si>
  <si>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</si>
  <si>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</si>
  <si>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</si>
  <si>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</si>
  <si>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</si>
  <si>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</si>
  <si>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</si>
  <si>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</si>
  <si>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</si>
  <si>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</si>
  <si>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</si>
  <si>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</si>
  <si>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</si>
  <si>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</si>
  <si>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</si>
  <si>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</si>
  <si>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</si>
  <si>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</si>
  <si>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</si>
  <si>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</si>
  <si>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</si>
  <si>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</si>
  <si>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</si>
  <si>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</si>
  <si>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</si>
  <si>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</si>
  <si>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</si>
  <si>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</si>
  <si>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</si>
  <si>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</si>
  <si>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</si>
  <si>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</si>
  <si>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</si>
  <si>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</si>
  <si>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</si>
  <si>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</si>
  <si>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</si>
  <si>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</si>
  <si>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</si>
  <si>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</si>
  <si>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</si>
  <si>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</si>
  <si>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</si>
  <si>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</si>
  <si>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</si>
  <si>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</si>
  <si>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</si>
  <si>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</si>
  <si>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</si>
  <si>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</si>
  <si>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</si>
  <si>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SILAO DE LA VICTORIA, GUANAJUATO
Estado de Situación Financiera Detallado - LDF
Al 31 de diciembre de 2016 y al 31 de Diciembre de 2015 
(PESOS)</t>
  </si>
  <si>
    <t>20X15(d)</t>
  </si>
  <si>
    <t>31 de diciembre de 2016 (e)</t>
  </si>
  <si>
    <t>MUNICIPIO DE SILAO DE LA VICTORIA, GUANAJUATO
Informe Analítico de la Deuda Pública y Otros Pasivos - LDF
Del 1 de enero al 31 de Diciembre 2016
(PESOS)</t>
  </si>
  <si>
    <t>Denominación de la Deuda Pública y Otros Pasivos (c)</t>
  </si>
  <si>
    <t>Saldo al 31 de diciembre de 2015-1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</si>
  <si>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</si>
  <si>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</si>
  <si>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</si>
  <si>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</si>
  <si>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</si>
  <si>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</si>
  <si>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</si>
  <si>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</si>
  <si>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</si>
  <si>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</si>
  <si>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</si>
  <si>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</si>
  <si>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</si>
  <si>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</si>
  <si>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</si>
  <si>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</si>
  <si>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</si>
  <si>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</si>
  <si>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</si>
  <si>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</si>
  <si>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</si>
  <si>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</si>
  <si>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</si>
  <si>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</si>
  <si>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</si>
  <si>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</si>
  <si>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</si>
  <si>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</si>
  <si>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</si>
  <si>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</si>
  <si>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</si>
  <si>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</si>
  <si>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</si>
  <si>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</si>
  <si>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</si>
  <si>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</si>
  <si>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</si>
  <si>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</si>
  <si>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</si>
  <si>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</si>
  <si>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MUNICIPIO DE SILAO DE LA VICTORIA, GUANAJUATO
Informe Analítico de Obligaciones Diferentes de Financiamientos – LDF
Del 1 de enero al 31 de Diciembre de  20X16
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</si>
  <si>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</si>
  <si>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</si>
  <si>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</si>
  <si>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</si>
  <si>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</si>
  <si>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</si>
  <si>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</si>
  <si>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</si>
  <si>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</si>
  <si>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</si>
  <si>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</si>
  <si>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</si>
  <si>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</si>
  <si>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</si>
  <si>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</si>
  <si>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</si>
  <si>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</si>
  <si>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</si>
  <si>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</si>
  <si>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</si>
  <si>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</si>
  <si>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</si>
  <si>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MUNICPIO DE SILAO DE LA VICTORIA, GUANAJUATO
Balance Presupuestario - LDF
Del 1 de enero al 31 de diciembre de 2016 (b)
(PESOS)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</si>
  <si>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</si>
  <si>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</si>
  <si>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</si>
  <si>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</si>
  <si>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</si>
  <si>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</si>
  <si>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</si>
  <si>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</si>
  <si>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</si>
  <si>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</si>
  <si>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</si>
  <si>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</si>
  <si>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</si>
  <si>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</si>
  <si>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</si>
  <si>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</si>
  <si>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</si>
  <si>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</si>
  <si>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</si>
  <si>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</si>
  <si>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</si>
  <si>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</si>
  <si>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</si>
  <si>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</si>
  <si>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</si>
  <si>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</si>
  <si>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</si>
  <si>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</si>
  <si>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</si>
  <si>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</si>
  <si>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</si>
  <si>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</si>
  <si>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</si>
  <si>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</si>
  <si>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</si>
  <si>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</si>
  <si>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</si>
  <si>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</si>
  <si>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</si>
  <si>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</si>
  <si>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SILAO DE LA VICTORIA, GUANAJUATO
Estado Analítico de Ingresos Detallado - LDF
Del 1 de enero al 31 de diciembre de 2016 (b)
(PESOS)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</si>
  <si>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</si>
  <si>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</si>
  <si>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</si>
  <si>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</si>
  <si>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</si>
  <si>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</si>
  <si>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</si>
  <si>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</si>
  <si>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</si>
  <si>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</si>
  <si>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</si>
  <si>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</si>
  <si>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</si>
  <si>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</si>
  <si>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</si>
  <si>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</si>
  <si>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</si>
  <si>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</si>
  <si>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</si>
  <si>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</si>
  <si>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</si>
  <si>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</si>
  <si>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</si>
  <si>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</si>
  <si>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</si>
  <si>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</si>
  <si>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</si>
  <si>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</si>
  <si>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</si>
  <si>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</si>
  <si>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</si>
  <si>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</si>
  <si>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</si>
  <si>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</si>
  <si>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</si>
  <si>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</si>
  <si>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</si>
  <si>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</si>
  <si>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</si>
  <si>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</si>
  <si>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</si>
  <si>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</si>
  <si>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</si>
  <si>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</si>
  <si>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</si>
  <si>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</si>
  <si>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</si>
  <si>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</si>
  <si>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</si>
  <si>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</si>
  <si>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</si>
  <si>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</si>
  <si>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</si>
  <si>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</si>
  <si>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</si>
  <si>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</si>
  <si>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</si>
  <si>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</si>
  <si>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</si>
  <si>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</si>
  <si>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</si>
  <si>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</si>
  <si>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</si>
  <si>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</si>
  <si>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</si>
  <si>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</si>
  <si>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</si>
  <si>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</si>
  <si>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SILAO DE LA VICTORIA, GUANAJUATO
Estado Analítico del Ejercicio del Presupuesto de Egresos Detallado - LDF
Clasificación por Objeto del Gasto (Capítulo y Concepto)
Del 1 de enero al 31 de diciembre de 2016 (b)
(PESOS)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</si>
  <si>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</si>
  <si>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</si>
  <si>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</si>
  <si>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</si>
  <si>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</si>
  <si>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</si>
  <si>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</si>
  <si>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</si>
  <si>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</si>
  <si>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</si>
  <si>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</si>
  <si>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</si>
  <si>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</si>
  <si>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</si>
  <si>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</si>
  <si>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</si>
  <si>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</si>
  <si>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</si>
  <si>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</si>
  <si>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</si>
  <si>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</si>
  <si>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</si>
  <si>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</si>
  <si>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</si>
  <si>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</si>
  <si>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</si>
  <si>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</si>
  <si>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</si>
  <si>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</si>
  <si>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</si>
  <si>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</si>
  <si>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</si>
  <si>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</si>
  <si>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</si>
  <si>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</si>
  <si>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</si>
  <si>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</si>
  <si>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</si>
  <si>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</si>
  <si>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</si>
  <si>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</si>
  <si>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</si>
  <si>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</si>
  <si>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</si>
  <si>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</si>
  <si>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</si>
  <si>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</si>
  <si>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</si>
  <si>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</si>
  <si>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</si>
  <si>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</si>
  <si>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</si>
  <si>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</si>
  <si>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</si>
  <si>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</si>
  <si>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</si>
  <si>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</si>
  <si>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</si>
  <si>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</si>
  <si>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</si>
  <si>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</si>
  <si>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</si>
  <si>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</si>
  <si>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</si>
  <si>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</si>
  <si>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</si>
  <si>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</si>
  <si>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</si>
  <si>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</si>
  <si>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</si>
  <si>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</si>
  <si>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</si>
  <si>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</si>
  <si>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</si>
  <si>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</si>
  <si>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</si>
  <si>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</si>
  <si>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</si>
  <si>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</si>
  <si>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</si>
  <si>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</si>
  <si>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</si>
  <si>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SILAO DE LA VICTORIA, GUANAJUATO
Estado Analítico del Ejercicio del Presupuesto de Egresos Detallado - LDF
Clasificación Administrativa
Del 1 de enero al 31 de diciembre de 2016 (b)
(PESOS)</t>
  </si>
  <si>
    <t>Subejercicio ( e)</t>
  </si>
  <si>
    <t>I. Gasto No Etiquetado</t>
  </si>
  <si>
    <t>(I=A+B+C+D+E+F+G+H)</t>
  </si>
  <si>
    <t>31111-0101  PRESIDENCIA MUNICIPAL</t>
  </si>
  <si>
    <t>31111-0102  SINDICATURA Y REGIDURIA</t>
  </si>
  <si>
    <t>31111-0103  SECRETARIA PARTICULAR</t>
  </si>
  <si>
    <t>31111-0104  UNIDAD DE ACCESO A LA INFORMACION</t>
  </si>
  <si>
    <t>31111-0105  JUZGADO MUNICIPAL</t>
  </si>
  <si>
    <t>31111-0106  COMUNICACION SOCIAL Y EVENTOS</t>
  </si>
  <si>
    <t>31111-0107  SECRETARIA EJECUTIVA</t>
  </si>
  <si>
    <t>31111-0201  SRIA. DEL H. AYUNTAMIENTO</t>
  </si>
  <si>
    <t>31111-0202  DEPARTAMENTO DE FISCALIZACION</t>
  </si>
  <si>
    <t>31111-0203  OFICINA DE RECLUTAMIENTO</t>
  </si>
  <si>
    <t>31111-0204  ASUNTOS JURIDICOS</t>
  </si>
  <si>
    <t>31111-0205  ASUNTOS INTERNOS</t>
  </si>
  <si>
    <t>31111-0206  ARCHIVO MUNICIPAL</t>
  </si>
  <si>
    <t>31111-0301  TESORERIA</t>
  </si>
  <si>
    <t>31111-0302  DIRECCION DE INGRESOS</t>
  </si>
  <si>
    <t>31111-0303  DIRECCION DE EGRESOS</t>
  </si>
  <si>
    <t>31111-0304  DEPARTAMENTO DE ADQUISICIONES</t>
  </si>
  <si>
    <t>31111-0305  DEPARTAMENTO DE RECURSOS HUMANOS</t>
  </si>
  <si>
    <t>31111-0306  DEPARTAMENTO DE SERVICIOS MEDICOS</t>
  </si>
  <si>
    <t>31111-0307  DEPARTAMENTO DE INFORMATICA</t>
  </si>
  <si>
    <t>31111-0401  DIRECCION DE SERVICIOS PUBLICOS</t>
  </si>
  <si>
    <t>31111-0402  LIMPIA</t>
  </si>
  <si>
    <t>31111-0403  PARQUES Y JARDINES</t>
  </si>
  <si>
    <t>31111-0404  MERCADOS</t>
  </si>
  <si>
    <t>31111-0405  RASTRO</t>
  </si>
  <si>
    <t>31111-0406  PANTEONES</t>
  </si>
  <si>
    <t>31111-0407  ALUMBRADO PUBLICO</t>
  </si>
  <si>
    <t>31111-0501  DIRECCION DE DESARROLLO URBANO</t>
  </si>
  <si>
    <t>31111-0502  DIRECCION DE ECOLOGIA</t>
  </si>
  <si>
    <t>31111-0503  PLANEACION URBANA MUNICIPAL</t>
  </si>
  <si>
    <t>31111-0601  DIRECCION DE FOMENTO ECONOMICO</t>
  </si>
  <si>
    <t>31111-0602  SERVICIO MUNICIPAL DE EMPLEO</t>
  </si>
  <si>
    <t>31111-0701  DIRECCION DE DESARROLLO SOCIAL</t>
  </si>
  <si>
    <t>31111-0702  PROMOCIÓN RURAL</t>
  </si>
  <si>
    <t>31111-0703  COPLADEM</t>
  </si>
  <si>
    <t>31111-0801  DIRECCION DE EDUCACION Y CULTURA</t>
  </si>
  <si>
    <t>31111-0802  CASA DE LA CULTURA</t>
  </si>
  <si>
    <t>31111-0901  COMUDAJ</t>
  </si>
  <si>
    <t>31111-1001  DIRECCION GENERAL DE SEGURIDAD</t>
  </si>
  <si>
    <t>31111-1002  SUBDIRECCION DE TRANSITO Y VIALIDAD</t>
  </si>
  <si>
    <t>31111-1003  DEPARTAMENTO DE TRANSPORTE</t>
  </si>
  <si>
    <t>31111-1004  DEPARTAMENTO DE LICENCIAS</t>
  </si>
  <si>
    <t>31111-1005  RECLUSORIO MUNICIPAL</t>
  </si>
  <si>
    <t>31111-1006  PROTECCION CIVIL</t>
  </si>
  <si>
    <t>31111-1101  OBRA PUBLICA</t>
  </si>
  <si>
    <t>31111-1201  CONTRALORIA MUNICIPAL</t>
  </si>
  <si>
    <t>31111-1301  INSTITUTO DE LA MUJER</t>
  </si>
  <si>
    <t>31111-1401  INSTITUTO MUNICIPAL DE LA JUVENTUD</t>
  </si>
  <si>
    <t>II. Gasto Etiquetado</t>
  </si>
  <si>
    <t>(II=A+B+C+D+E+F+G+H)</t>
  </si>
  <si>
    <t>MUNICIPIO DE SILAO DE LA VICTORIA, GUANAJUATO
Estado Analítico del Ejercicio del Presupuesto de Egresos Detallado - LDF
Clasificación Funcional (Finalidad y Función)
Del 1 de enero Al 31 de diciembre de 2016 (b)
(PESOS)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</si>
  <si>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</si>
  <si>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</si>
  <si>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</si>
  <si>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</si>
  <si>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</si>
  <si>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</si>
  <si>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</si>
  <si>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</si>
  <si>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</si>
  <si>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</si>
  <si>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</si>
  <si>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</si>
  <si>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</si>
  <si>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</si>
  <si>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</si>
  <si>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</si>
  <si>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</si>
  <si>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</si>
  <si>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</si>
  <si>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</si>
  <si>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</si>
  <si>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</si>
  <si>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</si>
  <si>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</si>
  <si>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</si>
  <si>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</si>
  <si>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</si>
  <si>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</si>
  <si>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</si>
  <si>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</si>
  <si>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</si>
  <si>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</si>
  <si>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</si>
  <si>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</si>
  <si>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MUNICIPIO DE SILAO DE LA VICTORIA, GUANAJUATO
Estado Analítico del Ejercicio del Presupuesto de Egresos Detallado - LDF
Clasificación de Servicios Personales por Categoría
Del 1 de enero al 31 de diciembre de 2016 (b)
(PESOS)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</si>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</sst>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10"/>
      <color theme="1"/>
      <name val="}"/>
    </font>
    <font>
      <b/>
      <sz val="10"/>
      <color rgb="FFFF0000"/>
      <name val="}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6" fillId="0" borderId="0" applyFont="0" applyFill="0" applyBorder="0" applyAlignment="0" applyProtection="0"/>
    <xf numFmtId="0" fontId="7" fillId="0" borderId="0"/>
  </cellStyleXfs>
  <cellXfs count="144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4" fontId="8" fillId="0" borderId="6" xfId="3" applyNumberFormat="1" applyFont="1" applyFill="1" applyBorder="1" applyAlignment="1" applyProtection="1">
      <alignment vertical="top" wrapText="1"/>
      <protection locked="0"/>
    </xf>
    <xf numFmtId="0" fontId="3" fillId="0" borderId="7" xfId="0" applyFont="1" applyBorder="1" applyAlignment="1">
      <alignment horizontal="justify" vertical="center" wrapText="1"/>
    </xf>
    <xf numFmtId="4" fontId="9" fillId="0" borderId="7" xfId="3" applyNumberFormat="1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horizontal="left" vertical="center" wrapText="1" indent="1"/>
    </xf>
    <xf numFmtId="4" fontId="8" fillId="0" borderId="7" xfId="3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4" fontId="9" fillId="2" borderId="7" xfId="3" applyNumberFormat="1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15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3" fillId="0" borderId="9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2" fillId="0" borderId="1" xfId="0" applyFont="1" applyBorder="1"/>
    <xf numFmtId="0" fontId="2" fillId="0" borderId="3" xfId="0" applyFont="1" applyBorder="1" applyAlignment="1">
      <alignment vertical="center" wrapText="1"/>
    </xf>
    <xf numFmtId="0" fontId="2" fillId="0" borderId="5" xfId="0" applyFont="1" applyBorder="1"/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0" fontId="2" fillId="0" borderId="8" xfId="0" applyFont="1" applyBorder="1"/>
    <xf numFmtId="0" fontId="3" fillId="0" borderId="1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1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4" fontId="2" fillId="4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justify" vertical="center"/>
    </xf>
    <xf numFmtId="4" fontId="2" fillId="0" borderId="0" xfId="0" applyNumberFormat="1" applyFont="1"/>
    <xf numFmtId="43" fontId="2" fillId="0" borderId="0" xfId="2" applyFont="1"/>
    <xf numFmtId="43" fontId="3" fillId="0" borderId="0" xfId="2" applyFont="1"/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2" fillId="0" borderId="0" xfId="0" applyFont="1"/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indent="1"/>
    </xf>
    <xf numFmtId="4" fontId="13" fillId="0" borderId="6" xfId="0" applyNumberFormat="1" applyFont="1" applyBorder="1" applyAlignment="1">
      <alignment vertical="center"/>
    </xf>
    <xf numFmtId="0" fontId="14" fillId="0" borderId="7" xfId="0" applyFont="1" applyBorder="1" applyAlignment="1">
      <alignment horizontal="left" vertical="center" indent="1"/>
    </xf>
    <xf numFmtId="4" fontId="13" fillId="0" borderId="7" xfId="0" applyNumberFormat="1" applyFont="1" applyBorder="1" applyAlignment="1">
      <alignment vertical="center"/>
    </xf>
    <xf numFmtId="0" fontId="14" fillId="0" borderId="7" xfId="0" applyFont="1" applyBorder="1" applyAlignment="1">
      <alignment horizontal="left" vertical="center" indent="2"/>
    </xf>
    <xf numFmtId="4" fontId="14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4" fontId="12" fillId="0" borderId="0" xfId="0" applyNumberFormat="1" applyFont="1"/>
    <xf numFmtId="4" fontId="12" fillId="5" borderId="0" xfId="0" applyNumberFormat="1" applyFont="1" applyFill="1"/>
    <xf numFmtId="0" fontId="12" fillId="5" borderId="0" xfId="0" applyFont="1" applyFill="1"/>
    <xf numFmtId="4" fontId="15" fillId="0" borderId="0" xfId="0" applyNumberFormat="1" applyFont="1"/>
    <xf numFmtId="4" fontId="15" fillId="5" borderId="0" xfId="0" applyNumberFormat="1" applyFont="1" applyFill="1"/>
    <xf numFmtId="43" fontId="12" fillId="5" borderId="0" xfId="2" applyFont="1" applyFill="1"/>
    <xf numFmtId="43" fontId="12" fillId="5" borderId="0" xfId="0" applyNumberFormat="1" applyFont="1" applyFill="1"/>
    <xf numFmtId="43" fontId="15" fillId="5" borderId="0" xfId="2" applyFont="1" applyFill="1"/>
    <xf numFmtId="43" fontId="16" fillId="5" borderId="0" xfId="2" applyFont="1" applyFill="1"/>
    <xf numFmtId="0" fontId="15" fillId="5" borderId="0" xfId="0" applyFont="1" applyFill="1"/>
    <xf numFmtId="4" fontId="16" fillId="5" borderId="0" xfId="0" applyNumberFormat="1" applyFont="1" applyFill="1"/>
    <xf numFmtId="43" fontId="15" fillId="5" borderId="0" xfId="0" applyNumberFormat="1" applyFont="1" applyFill="1"/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</cellXfs>
  <cellStyles count="4">
    <cellStyle name="Millares" xfId="2" builtinId="3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3131820</xdr:colOff>
      <xdr:row>4</xdr:row>
      <xdr:rowOff>83820</xdr:rowOff>
    </xdr:from>
    <xdr:ext cx="5678748" cy="95250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019D962-9EFC-446E-9B43-B9B4EB84C7EF}"/>
            </a:ext>
          </a:extLst>
        </xdr:cNvPr>
        <xdr:cNvSpPr/>
      </xdr:nvSpPr>
      <xdr:spPr>
        <a:xfrm>
          <a:off x="2903220" y="1722120"/>
          <a:ext cx="5678748" cy="95250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5" sqref="A5"/>
    </sheetView>
  </sheetViews>
  <sheetFormatPr baseColWidth="10" defaultColWidth="12" defaultRowHeight="11.25"/>
  <cols>
    <col min="1" max="1" width="54.83203125" style="18" customWidth="1"/>
    <col min="2" max="7" width="16.83203125" style="18" customWidth="1"/>
    <col min="8" max="16384" width="12" style="18"/>
  </cols>
  <sheetData>
    <row r="1" spans="1:7" ht="56.1" customHeight="1">
      <c r="A1" s="25" t="s">
        <v>470</v>
      </c>
      <c r="B1" s="26"/>
      <c r="C1" s="26"/>
      <c r="D1" s="26"/>
      <c r="E1" s="26"/>
      <c r="F1" s="26"/>
      <c r="G1" s="27"/>
    </row>
    <row r="2" spans="1:7">
      <c r="A2" s="138"/>
      <c r="B2" s="134" t="s">
        <v>299</v>
      </c>
      <c r="C2" s="134"/>
      <c r="D2" s="134"/>
      <c r="E2" s="134"/>
      <c r="F2" s="134"/>
      <c r="G2" s="133"/>
    </row>
    <row r="3" spans="1:7" ht="45.75" customHeight="1">
      <c r="A3" s="91" t="s">
        <v>0</v>
      </c>
      <c r="B3" s="2" t="s">
        <v>300</v>
      </c>
      <c r="C3" s="2" t="s">
        <v>301</v>
      </c>
      <c r="D3" s="2" t="s">
        <v>302</v>
      </c>
      <c r="E3" s="2" t="s">
        <v>471</v>
      </c>
      <c r="F3" s="2" t="s">
        <v>207</v>
      </c>
      <c r="G3" s="28" t="s">
        <v>304</v>
      </c>
    </row>
    <row r="4" spans="1:7">
      <c r="A4" s="141" t="s">
        <v>472</v>
      </c>
      <c r="B4" s="142">
        <f>B5+B6+B7+B10+B11+B14</f>
        <v>124476190.05</v>
      </c>
      <c r="C4" s="142">
        <f t="shared" ref="C4:G4" si="0">C5+C6+C7+C10+C11+C14</f>
        <v>-15307685.549999997</v>
      </c>
      <c r="D4" s="142">
        <f t="shared" si="0"/>
        <v>109168504.49999999</v>
      </c>
      <c r="E4" s="142">
        <f t="shared" si="0"/>
        <v>107398399.39999999</v>
      </c>
      <c r="F4" s="142">
        <f t="shared" si="0"/>
        <v>107398399.39999999</v>
      </c>
      <c r="G4" s="142">
        <f t="shared" si="0"/>
        <v>1770105.1000000029</v>
      </c>
    </row>
    <row r="5" spans="1:7">
      <c r="A5" s="33" t="s">
        <v>473</v>
      </c>
      <c r="B5" s="7">
        <v>121887671.52</v>
      </c>
      <c r="C5" s="7">
        <v>-14610379.729999997</v>
      </c>
      <c r="D5" s="7">
        <v>107277291.78999999</v>
      </c>
      <c r="E5" s="7">
        <v>105507258.58999999</v>
      </c>
      <c r="F5" s="7">
        <v>105507258.58999999</v>
      </c>
      <c r="G5" s="7">
        <f>D5-E5</f>
        <v>1770033.200000003</v>
      </c>
    </row>
    <row r="6" spans="1:7">
      <c r="A6" s="33" t="s">
        <v>474</v>
      </c>
      <c r="B6" s="7"/>
      <c r="C6" s="7"/>
      <c r="D6" s="7"/>
      <c r="E6" s="7"/>
      <c r="F6" s="7"/>
      <c r="G6" s="7">
        <f>D6-E6</f>
        <v>0</v>
      </c>
    </row>
    <row r="7" spans="1:7">
      <c r="A7" s="33" t="s">
        <v>475</v>
      </c>
      <c r="B7" s="7">
        <f>SUM(B8:B9)</f>
        <v>2588518.5299999998</v>
      </c>
      <c r="C7" s="7">
        <f t="shared" ref="C7:G7" si="1">SUM(C8:C9)</f>
        <v>-697305.81999999983</v>
      </c>
      <c r="D7" s="7">
        <f t="shared" si="1"/>
        <v>1891212.71</v>
      </c>
      <c r="E7" s="7">
        <f t="shared" si="1"/>
        <v>1891140.81</v>
      </c>
      <c r="F7" s="7">
        <f t="shared" si="1"/>
        <v>1891140.81</v>
      </c>
      <c r="G7" s="7">
        <f t="shared" si="1"/>
        <v>71.899999999906868</v>
      </c>
    </row>
    <row r="8" spans="1:7">
      <c r="A8" s="98" t="s">
        <v>476</v>
      </c>
      <c r="B8" s="9">
        <v>2588518.5299999998</v>
      </c>
      <c r="C8" s="9">
        <v>-697305.81999999983</v>
      </c>
      <c r="D8" s="9">
        <v>1891212.71</v>
      </c>
      <c r="E8" s="9">
        <v>1891140.81</v>
      </c>
      <c r="F8" s="9">
        <v>1891140.81</v>
      </c>
      <c r="G8" s="9">
        <f t="shared" ref="G8:G14" si="2">D8-E8</f>
        <v>71.899999999906868</v>
      </c>
    </row>
    <row r="9" spans="1:7">
      <c r="A9" s="98" t="s">
        <v>477</v>
      </c>
      <c r="B9" s="9"/>
      <c r="C9" s="9"/>
      <c r="D9" s="9"/>
      <c r="E9" s="9"/>
      <c r="F9" s="9"/>
      <c r="G9" s="9">
        <f t="shared" si="2"/>
        <v>0</v>
      </c>
    </row>
    <row r="10" spans="1:7">
      <c r="A10" s="33" t="s">
        <v>478</v>
      </c>
      <c r="B10" s="7"/>
      <c r="C10" s="7"/>
      <c r="D10" s="7"/>
      <c r="E10" s="7"/>
      <c r="F10" s="7"/>
      <c r="G10" s="7">
        <f t="shared" si="2"/>
        <v>0</v>
      </c>
    </row>
    <row r="11" spans="1:7" ht="22.5">
      <c r="A11" s="33" t="s">
        <v>479</v>
      </c>
      <c r="B11" s="7">
        <f>SUM(B12:B13)</f>
        <v>0</v>
      </c>
      <c r="C11" s="7">
        <f t="shared" ref="C11:F11" si="3">SUM(C12:C13)</f>
        <v>0</v>
      </c>
      <c r="D11" s="7">
        <f t="shared" si="3"/>
        <v>0</v>
      </c>
      <c r="E11" s="7">
        <f t="shared" si="3"/>
        <v>0</v>
      </c>
      <c r="F11" s="7">
        <f t="shared" si="3"/>
        <v>0</v>
      </c>
      <c r="G11" s="7">
        <f t="shared" si="2"/>
        <v>0</v>
      </c>
    </row>
    <row r="12" spans="1:7">
      <c r="A12" s="98" t="s">
        <v>480</v>
      </c>
      <c r="B12" s="9"/>
      <c r="C12" s="9"/>
      <c r="D12" s="9"/>
      <c r="E12" s="9"/>
      <c r="F12" s="9"/>
      <c r="G12" s="9">
        <f t="shared" si="2"/>
        <v>0</v>
      </c>
    </row>
    <row r="13" spans="1:7">
      <c r="A13" s="98" t="s">
        <v>481</v>
      </c>
      <c r="B13" s="9"/>
      <c r="C13" s="9"/>
      <c r="D13" s="9"/>
      <c r="E13" s="9"/>
      <c r="F13" s="9"/>
      <c r="G13" s="9">
        <f t="shared" si="2"/>
        <v>0</v>
      </c>
    </row>
    <row r="14" spans="1:7">
      <c r="A14" s="33" t="s">
        <v>482</v>
      </c>
      <c r="B14" s="7"/>
      <c r="C14" s="7"/>
      <c r="D14" s="7"/>
      <c r="E14" s="7"/>
      <c r="F14" s="7"/>
      <c r="G14" s="7">
        <f t="shared" si="2"/>
        <v>0</v>
      </c>
    </row>
    <row r="15" spans="1:7" ht="5.0999999999999996" customHeight="1">
      <c r="A15" s="33"/>
      <c r="B15" s="9"/>
      <c r="C15" s="9"/>
      <c r="D15" s="9"/>
      <c r="E15" s="9"/>
      <c r="F15" s="9"/>
      <c r="G15" s="9"/>
    </row>
    <row r="16" spans="1:7">
      <c r="A16" s="46" t="s">
        <v>483</v>
      </c>
      <c r="B16" s="7">
        <f>B17+B18+B19+B22+B23+B26</f>
        <v>53653578.040000014</v>
      </c>
      <c r="C16" s="7">
        <f t="shared" ref="C16:G16" si="4">C17+C18+C19+C22+C23+C26</f>
        <v>-5923162.4100000011</v>
      </c>
      <c r="D16" s="7">
        <f t="shared" si="4"/>
        <v>47730415.629999988</v>
      </c>
      <c r="E16" s="7">
        <f t="shared" si="4"/>
        <v>46038886.089999996</v>
      </c>
      <c r="F16" s="7">
        <f t="shared" si="4"/>
        <v>46038886.089999996</v>
      </c>
      <c r="G16" s="7">
        <f t="shared" si="4"/>
        <v>1691529.5399999972</v>
      </c>
    </row>
    <row r="17" spans="1:7">
      <c r="A17" s="33" t="s">
        <v>473</v>
      </c>
      <c r="B17" s="7">
        <v>0</v>
      </c>
      <c r="C17" s="7">
        <v>2394829.2999999998</v>
      </c>
      <c r="D17" s="7">
        <v>2394829.2999999998</v>
      </c>
      <c r="E17" s="7">
        <v>750159.88</v>
      </c>
      <c r="F17" s="7">
        <v>750159.88</v>
      </c>
      <c r="G17" s="7">
        <f t="shared" ref="G17:G26" si="5">D17-E17</f>
        <v>1644669.42</v>
      </c>
    </row>
    <row r="18" spans="1:7">
      <c r="A18" s="33" t="s">
        <v>474</v>
      </c>
      <c r="B18" s="7"/>
      <c r="C18" s="7"/>
      <c r="D18" s="7"/>
      <c r="E18" s="7"/>
      <c r="F18" s="7"/>
      <c r="G18" s="7">
        <f t="shared" si="5"/>
        <v>0</v>
      </c>
    </row>
    <row r="19" spans="1:7">
      <c r="A19" s="33" t="s">
        <v>475</v>
      </c>
      <c r="B19" s="7">
        <f>SUM(B20:B21)</f>
        <v>0</v>
      </c>
      <c r="C19" s="7">
        <f t="shared" ref="C19:F19" si="6">SUM(C20:C21)</f>
        <v>0</v>
      </c>
      <c r="D19" s="7">
        <f t="shared" si="6"/>
        <v>0</v>
      </c>
      <c r="E19" s="7">
        <f t="shared" si="6"/>
        <v>0</v>
      </c>
      <c r="F19" s="7">
        <f t="shared" si="6"/>
        <v>0</v>
      </c>
      <c r="G19" s="7">
        <f t="shared" si="5"/>
        <v>0</v>
      </c>
    </row>
    <row r="20" spans="1:7">
      <c r="A20" s="98" t="s">
        <v>476</v>
      </c>
      <c r="B20" s="9"/>
      <c r="C20" s="9"/>
      <c r="D20" s="9"/>
      <c r="E20" s="9"/>
      <c r="F20" s="9"/>
      <c r="G20" s="9">
        <f t="shared" si="5"/>
        <v>0</v>
      </c>
    </row>
    <row r="21" spans="1:7">
      <c r="A21" s="98" t="s">
        <v>477</v>
      </c>
      <c r="B21" s="9"/>
      <c r="C21" s="9"/>
      <c r="D21" s="9"/>
      <c r="E21" s="9"/>
      <c r="F21" s="9"/>
      <c r="G21" s="9">
        <f t="shared" si="5"/>
        <v>0</v>
      </c>
    </row>
    <row r="22" spans="1:7">
      <c r="A22" s="33" t="s">
        <v>478</v>
      </c>
      <c r="B22" s="7">
        <v>53653578.040000014</v>
      </c>
      <c r="C22" s="7">
        <v>-8317991.7100000009</v>
      </c>
      <c r="D22" s="7">
        <v>45335586.329999991</v>
      </c>
      <c r="E22" s="7">
        <v>45288726.209999993</v>
      </c>
      <c r="F22" s="7">
        <v>45288726.209999993</v>
      </c>
      <c r="G22" s="7">
        <f t="shared" si="5"/>
        <v>46860.119999997318</v>
      </c>
    </row>
    <row r="23" spans="1:7" ht="22.5">
      <c r="A23" s="33" t="s">
        <v>479</v>
      </c>
      <c r="B23" s="7">
        <f>SUM(B24:B25)</f>
        <v>0</v>
      </c>
      <c r="C23" s="7">
        <f t="shared" ref="C23:F23" si="7">SUM(C24:C25)</f>
        <v>0</v>
      </c>
      <c r="D23" s="7">
        <f t="shared" si="7"/>
        <v>0</v>
      </c>
      <c r="E23" s="7">
        <f t="shared" si="7"/>
        <v>0</v>
      </c>
      <c r="F23" s="7">
        <f t="shared" si="7"/>
        <v>0</v>
      </c>
      <c r="G23" s="7">
        <f t="shared" si="5"/>
        <v>0</v>
      </c>
    </row>
    <row r="24" spans="1:7">
      <c r="A24" s="98" t="s">
        <v>480</v>
      </c>
      <c r="B24" s="9"/>
      <c r="C24" s="9"/>
      <c r="D24" s="9"/>
      <c r="E24" s="9"/>
      <c r="F24" s="9"/>
      <c r="G24" s="9">
        <f t="shared" si="5"/>
        <v>0</v>
      </c>
    </row>
    <row r="25" spans="1:7">
      <c r="A25" s="98" t="s">
        <v>481</v>
      </c>
      <c r="B25" s="9"/>
      <c r="C25" s="9"/>
      <c r="D25" s="9"/>
      <c r="E25" s="9"/>
      <c r="F25" s="9"/>
      <c r="G25" s="9">
        <f t="shared" si="5"/>
        <v>0</v>
      </c>
    </row>
    <row r="26" spans="1:7">
      <c r="A26" s="33" t="s">
        <v>482</v>
      </c>
      <c r="B26" s="7"/>
      <c r="C26" s="7"/>
      <c r="D26" s="7"/>
      <c r="E26" s="7"/>
      <c r="F26" s="7"/>
      <c r="G26" s="7">
        <f t="shared" si="5"/>
        <v>0</v>
      </c>
    </row>
    <row r="27" spans="1:7">
      <c r="A27" s="46" t="s">
        <v>484</v>
      </c>
      <c r="B27" s="7">
        <f>B4+B16</f>
        <v>178129768.09</v>
      </c>
      <c r="C27" s="7">
        <f t="shared" ref="C27:G27" si="8">C4+C16</f>
        <v>-21230847.959999997</v>
      </c>
      <c r="D27" s="7">
        <f t="shared" si="8"/>
        <v>156898920.12999997</v>
      </c>
      <c r="E27" s="7">
        <f t="shared" si="8"/>
        <v>153437285.48999998</v>
      </c>
      <c r="F27" s="7">
        <f t="shared" si="8"/>
        <v>153437285.48999998</v>
      </c>
      <c r="G27" s="7">
        <f t="shared" si="8"/>
        <v>3461634.64</v>
      </c>
    </row>
    <row r="28" spans="1:7" ht="5.0999999999999996" customHeight="1">
      <c r="A28" s="143"/>
      <c r="B28" s="16"/>
      <c r="C28" s="16"/>
      <c r="D28" s="16"/>
      <c r="E28" s="16"/>
      <c r="F28" s="16"/>
      <c r="G28" s="16"/>
    </row>
  </sheetData>
  <mergeCells count="2">
    <mergeCell ref="A1:G1"/>
    <mergeCell ref="B2:F2"/>
  </mergeCells>
  <pageMargins left="0.35433070866141736" right="0.1574803149606299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A21" sqref="A21"/>
    </sheetView>
  </sheetViews>
  <sheetFormatPr baseColWidth="10" defaultColWidth="12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2" t="s">
        <v>119</v>
      </c>
      <c r="B1" s="23"/>
      <c r="C1" s="23"/>
      <c r="D1" s="23"/>
      <c r="E1" s="23"/>
      <c r="F1" s="24"/>
    </row>
    <row r="2" spans="1:6" ht="33.75">
      <c r="A2" s="1" t="s">
        <v>0</v>
      </c>
      <c r="B2" s="2" t="s">
        <v>120</v>
      </c>
      <c r="C2" s="2" t="s">
        <v>121</v>
      </c>
      <c r="D2" s="1" t="s">
        <v>0</v>
      </c>
      <c r="E2" s="2" t="s">
        <v>120</v>
      </c>
      <c r="F2" s="2" t="s">
        <v>121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143268169.83000001</v>
      </c>
      <c r="C6" s="9">
        <f>SUM(C7:C13)</f>
        <v>90428298.219999999</v>
      </c>
      <c r="D6" s="5" t="s">
        <v>6</v>
      </c>
      <c r="E6" s="9">
        <f>SUM(E7:E15)</f>
        <v>38572433.43</v>
      </c>
      <c r="F6" s="9">
        <f>SUM(F7:F15)</f>
        <v>16760554.920000002</v>
      </c>
    </row>
    <row r="7" spans="1:6">
      <c r="A7" s="10" t="s">
        <v>7</v>
      </c>
      <c r="B7" s="9">
        <v>0</v>
      </c>
      <c r="C7" s="9">
        <v>0</v>
      </c>
      <c r="D7" s="11" t="s">
        <v>8</v>
      </c>
      <c r="E7" s="9">
        <v>0</v>
      </c>
      <c r="F7" s="9">
        <v>227373.32</v>
      </c>
    </row>
    <row r="8" spans="1:6">
      <c r="A8" s="10" t="s">
        <v>9</v>
      </c>
      <c r="B8" s="9">
        <v>25473457.809999999</v>
      </c>
      <c r="C8" s="9">
        <v>28501139.039999999</v>
      </c>
      <c r="D8" s="11" t="s">
        <v>10</v>
      </c>
      <c r="E8" s="9">
        <v>14784553.59</v>
      </c>
      <c r="F8" s="9">
        <v>8617487.8399999999</v>
      </c>
    </row>
    <row r="9" spans="1:6">
      <c r="A9" s="10" t="s">
        <v>11</v>
      </c>
      <c r="B9" s="9">
        <v>0</v>
      </c>
      <c r="C9" s="9">
        <v>0</v>
      </c>
      <c r="D9" s="11" t="s">
        <v>12</v>
      </c>
      <c r="E9" s="9">
        <v>21527294.300000001</v>
      </c>
      <c r="F9" s="9">
        <v>3156964.12</v>
      </c>
    </row>
    <row r="10" spans="1:6">
      <c r="A10" s="10" t="s">
        <v>13</v>
      </c>
      <c r="B10" s="9">
        <v>68252913.730000004</v>
      </c>
      <c r="C10" s="9">
        <v>41209004.560000002</v>
      </c>
      <c r="D10" s="11" t="s">
        <v>14</v>
      </c>
      <c r="E10" s="9">
        <v>913905.38</v>
      </c>
      <c r="F10" s="9">
        <v>0</v>
      </c>
    </row>
    <row r="11" spans="1:6">
      <c r="A11" s="10" t="s">
        <v>15</v>
      </c>
      <c r="B11" s="9">
        <v>49541798.289999999</v>
      </c>
      <c r="C11" s="9">
        <v>20718154.620000001</v>
      </c>
      <c r="D11" s="11" t="s">
        <v>16</v>
      </c>
      <c r="E11" s="9">
        <v>1001118.55</v>
      </c>
      <c r="F11" s="9">
        <v>0</v>
      </c>
    </row>
    <row r="12" spans="1:6" ht="22.5">
      <c r="A12" s="10" t="s">
        <v>17</v>
      </c>
      <c r="B12" s="9">
        <v>0</v>
      </c>
      <c r="C12" s="9">
        <v>0</v>
      </c>
      <c r="D12" s="11" t="s">
        <v>18</v>
      </c>
      <c r="E12" s="9">
        <v>0</v>
      </c>
      <c r="F12" s="9">
        <v>0</v>
      </c>
    </row>
    <row r="13" spans="1:6">
      <c r="A13" s="10" t="s">
        <v>19</v>
      </c>
      <c r="B13" s="9">
        <v>0</v>
      </c>
      <c r="C13" s="9">
        <v>0</v>
      </c>
      <c r="D13" s="11" t="s">
        <v>20</v>
      </c>
      <c r="E13" s="9">
        <v>345561.61</v>
      </c>
      <c r="F13" s="9">
        <v>169684.59</v>
      </c>
    </row>
    <row r="14" spans="1:6">
      <c r="A14" s="3" t="s">
        <v>21</v>
      </c>
      <c r="B14" s="9">
        <f>SUM(B15:B21)</f>
        <v>13458348.9</v>
      </c>
      <c r="C14" s="9">
        <f>SUM(C15:C21)</f>
        <v>844292.39</v>
      </c>
      <c r="D14" s="11" t="s">
        <v>22</v>
      </c>
      <c r="E14" s="9">
        <v>0</v>
      </c>
      <c r="F14" s="9">
        <v>0</v>
      </c>
    </row>
    <row r="15" spans="1:6">
      <c r="A15" s="10" t="s">
        <v>23</v>
      </c>
      <c r="B15" s="9">
        <v>0</v>
      </c>
      <c r="C15" s="9">
        <v>0</v>
      </c>
      <c r="D15" s="11" t="s">
        <v>24</v>
      </c>
      <c r="E15" s="9">
        <v>0</v>
      </c>
      <c r="F15" s="9">
        <v>4589045.05</v>
      </c>
    </row>
    <row r="16" spans="1:6">
      <c r="A16" s="10" t="s">
        <v>25</v>
      </c>
      <c r="B16" s="9">
        <v>0</v>
      </c>
      <c r="C16" s="9">
        <v>70142.3</v>
      </c>
      <c r="D16" s="5" t="s">
        <v>26</v>
      </c>
      <c r="E16" s="9">
        <f>SUM(E17:E19)</f>
        <v>6195560.6500000004</v>
      </c>
      <c r="F16" s="9">
        <f>SUM(F17:F19)</f>
        <v>0</v>
      </c>
    </row>
    <row r="17" spans="1:6">
      <c r="A17" s="10" t="s">
        <v>27</v>
      </c>
      <c r="B17" s="9">
        <v>122620.4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>
      <c r="A18" s="10" t="s">
        <v>29</v>
      </c>
      <c r="B18" s="9">
        <v>0</v>
      </c>
      <c r="C18" s="9">
        <v>56000</v>
      </c>
      <c r="D18" s="11" t="s">
        <v>30</v>
      </c>
      <c r="E18" s="9">
        <v>0</v>
      </c>
      <c r="F18" s="9">
        <v>0</v>
      </c>
    </row>
    <row r="19" spans="1:6">
      <c r="A19" s="10" t="s">
        <v>31</v>
      </c>
      <c r="B19" s="9">
        <v>41000</v>
      </c>
      <c r="C19" s="9">
        <v>0</v>
      </c>
      <c r="D19" s="11" t="s">
        <v>32</v>
      </c>
      <c r="E19" s="9">
        <v>6195560.6500000004</v>
      </c>
      <c r="F19" s="9">
        <v>0</v>
      </c>
    </row>
    <row r="20" spans="1:6">
      <c r="A20" s="10" t="s">
        <v>33</v>
      </c>
      <c r="B20" s="9">
        <v>0</v>
      </c>
      <c r="C20" s="9">
        <v>718150.09</v>
      </c>
      <c r="D20" s="5" t="s">
        <v>34</v>
      </c>
      <c r="E20" s="9">
        <f>SUM(E21:E22)</f>
        <v>27250872</v>
      </c>
      <c r="F20" s="9">
        <f>SUM(F21:F22)</f>
        <v>46494864</v>
      </c>
    </row>
    <row r="21" spans="1:6">
      <c r="A21" s="10" t="s">
        <v>35</v>
      </c>
      <c r="B21" s="9">
        <v>13294728.5</v>
      </c>
      <c r="C21" s="9">
        <v>0</v>
      </c>
      <c r="D21" s="11" t="s">
        <v>36</v>
      </c>
      <c r="E21" s="9">
        <v>27250872</v>
      </c>
      <c r="F21" s="9">
        <v>46494864</v>
      </c>
    </row>
    <row r="22" spans="1:6">
      <c r="A22" s="3" t="s">
        <v>37</v>
      </c>
      <c r="B22" s="9">
        <f>SUM(B23:B27)</f>
        <v>45921029.810000002</v>
      </c>
      <c r="C22" s="9">
        <f>SUM(C23:C27)</f>
        <v>15247827.5</v>
      </c>
      <c r="D22" s="11" t="s">
        <v>38</v>
      </c>
      <c r="E22" s="9">
        <v>0</v>
      </c>
      <c r="F22" s="9">
        <v>0</v>
      </c>
    </row>
    <row r="23" spans="1:6" ht="22.5">
      <c r="A23" s="10" t="s">
        <v>39</v>
      </c>
      <c r="B23" s="9">
        <v>512133.34</v>
      </c>
      <c r="C23" s="9">
        <v>633621</v>
      </c>
      <c r="D23" s="5" t="s">
        <v>40</v>
      </c>
      <c r="E23" s="9">
        <v>0</v>
      </c>
      <c r="F23" s="9">
        <v>0</v>
      </c>
    </row>
    <row r="24" spans="1:6" ht="22.5">
      <c r="A24" s="10" t="s">
        <v>41</v>
      </c>
      <c r="B24" s="9">
        <v>0</v>
      </c>
      <c r="C24" s="9">
        <v>0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>
        <v>0</v>
      </c>
      <c r="C25" s="9">
        <v>0</v>
      </c>
      <c r="D25" s="11" t="s">
        <v>44</v>
      </c>
      <c r="E25" s="9">
        <v>0</v>
      </c>
      <c r="F25" s="9">
        <v>0</v>
      </c>
    </row>
    <row r="26" spans="1:6">
      <c r="A26" s="10" t="s">
        <v>45</v>
      </c>
      <c r="B26" s="9">
        <v>45408896.469999999</v>
      </c>
      <c r="C26" s="9">
        <v>14614206.5</v>
      </c>
      <c r="D26" s="11" t="s">
        <v>46</v>
      </c>
      <c r="E26" s="9">
        <v>0</v>
      </c>
      <c r="F26" s="9">
        <v>0</v>
      </c>
    </row>
    <row r="27" spans="1:6">
      <c r="A27" s="10" t="s">
        <v>47</v>
      </c>
      <c r="B27" s="9">
        <v>0</v>
      </c>
      <c r="C27" s="9">
        <v>0</v>
      </c>
      <c r="D27" s="11" t="s">
        <v>48</v>
      </c>
      <c r="E27" s="9">
        <v>0</v>
      </c>
      <c r="F27" s="9">
        <v>0</v>
      </c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>
      <c r="A30" s="10" t="s">
        <v>53</v>
      </c>
      <c r="B30" s="9">
        <v>0</v>
      </c>
      <c r="C30" s="9">
        <v>0</v>
      </c>
      <c r="D30" s="11" t="s">
        <v>54</v>
      </c>
      <c r="E30" s="9">
        <v>0</v>
      </c>
      <c r="F30" s="9">
        <v>0</v>
      </c>
    </row>
    <row r="31" spans="1:6">
      <c r="A31" s="10" t="s">
        <v>55</v>
      </c>
      <c r="B31" s="9">
        <v>0</v>
      </c>
      <c r="C31" s="9">
        <v>0</v>
      </c>
      <c r="D31" s="11" t="s">
        <v>56</v>
      </c>
      <c r="E31" s="9">
        <v>0</v>
      </c>
      <c r="F31" s="9">
        <v>0</v>
      </c>
    </row>
    <row r="32" spans="1:6">
      <c r="A32" s="10" t="s">
        <v>57</v>
      </c>
      <c r="B32" s="9">
        <v>0</v>
      </c>
      <c r="C32" s="9">
        <v>0</v>
      </c>
      <c r="D32" s="11" t="s">
        <v>58</v>
      </c>
      <c r="E32" s="9">
        <v>0</v>
      </c>
      <c r="F32" s="9">
        <v>0</v>
      </c>
    </row>
    <row r="33" spans="1:6">
      <c r="A33" s="10" t="s">
        <v>59</v>
      </c>
      <c r="B33" s="9">
        <v>0</v>
      </c>
      <c r="C33" s="9">
        <v>0</v>
      </c>
      <c r="D33" s="11" t="s">
        <v>60</v>
      </c>
      <c r="E33" s="9">
        <v>0</v>
      </c>
      <c r="F33" s="9">
        <v>0</v>
      </c>
    </row>
    <row r="34" spans="1:6">
      <c r="A34" s="3" t="s">
        <v>61</v>
      </c>
      <c r="B34" s="9">
        <v>0</v>
      </c>
      <c r="C34" s="9">
        <v>0</v>
      </c>
      <c r="D34" s="11" t="s">
        <v>62</v>
      </c>
      <c r="E34" s="9">
        <v>0</v>
      </c>
      <c r="F34" s="9">
        <v>0</v>
      </c>
    </row>
    <row r="35" spans="1:6">
      <c r="A35" s="3" t="s">
        <v>63</v>
      </c>
      <c r="B35" s="9">
        <v>0</v>
      </c>
      <c r="C35" s="9"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>
      <c r="A38" s="3" t="s">
        <v>69</v>
      </c>
      <c r="B38" s="9">
        <f>SUM(B39:B42)</f>
        <v>75000</v>
      </c>
      <c r="C38" s="9">
        <f>SUM(C39:C42)</f>
        <v>28800</v>
      </c>
      <c r="D38" s="11" t="s">
        <v>70</v>
      </c>
      <c r="E38" s="9">
        <v>0</v>
      </c>
      <c r="F38" s="9">
        <v>0</v>
      </c>
    </row>
    <row r="39" spans="1:6">
      <c r="A39" s="10" t="s">
        <v>71</v>
      </c>
      <c r="B39" s="9">
        <v>0</v>
      </c>
      <c r="C39" s="9">
        <v>0</v>
      </c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>
        <v>75000</v>
      </c>
      <c r="C40" s="9">
        <v>28800</v>
      </c>
      <c r="D40" s="11" t="s">
        <v>74</v>
      </c>
      <c r="E40" s="9">
        <v>0</v>
      </c>
      <c r="F40" s="9">
        <v>0</v>
      </c>
    </row>
    <row r="41" spans="1:6" ht="22.5">
      <c r="A41" s="10" t="s">
        <v>75</v>
      </c>
      <c r="B41" s="9">
        <v>0</v>
      </c>
      <c r="C41" s="9">
        <v>0</v>
      </c>
      <c r="D41" s="11" t="s">
        <v>76</v>
      </c>
      <c r="E41" s="9">
        <v>0</v>
      </c>
      <c r="F41" s="9">
        <v>0</v>
      </c>
    </row>
    <row r="42" spans="1:6">
      <c r="A42" s="10" t="s">
        <v>77</v>
      </c>
      <c r="B42" s="9">
        <v>0</v>
      </c>
      <c r="C42" s="9">
        <v>0</v>
      </c>
      <c r="D42" s="11" t="s">
        <v>78</v>
      </c>
      <c r="E42" s="9">
        <v>0</v>
      </c>
      <c r="F42" s="9">
        <v>0</v>
      </c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202722548.54000002</v>
      </c>
      <c r="C44" s="7">
        <f>C6+C14+C22+C28+C34+C35+C38</f>
        <v>106549218.11</v>
      </c>
      <c r="D44" s="8" t="s">
        <v>80</v>
      </c>
      <c r="E44" s="7">
        <f>E6+E16+E20+E23+E24+E28+E35+E39</f>
        <v>72018866.079999998</v>
      </c>
      <c r="F44" s="7">
        <f>F6+F16+F20+F23+F24+F28+F35+F39</f>
        <v>63255418.920000002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0</v>
      </c>
      <c r="C47" s="9">
        <v>0</v>
      </c>
      <c r="D47" s="5" t="s">
        <v>84</v>
      </c>
      <c r="E47" s="9">
        <f>+E6</f>
        <v>38572433.43</v>
      </c>
      <c r="F47" s="9">
        <f>+F6</f>
        <v>16760554.920000002</v>
      </c>
    </row>
    <row r="48" spans="1:6">
      <c r="A48" s="13" t="s">
        <v>85</v>
      </c>
      <c r="B48" s="9">
        <v>0</v>
      </c>
      <c r="C48" s="9">
        <v>0</v>
      </c>
      <c r="D48" s="5" t="s">
        <v>86</v>
      </c>
      <c r="E48" s="9">
        <f>+E16</f>
        <v>6195560.6500000004</v>
      </c>
      <c r="F48" s="9">
        <f>+F16</f>
        <v>0</v>
      </c>
    </row>
    <row r="49" spans="1:6">
      <c r="A49" s="13" t="s">
        <v>87</v>
      </c>
      <c r="B49" s="9">
        <v>876602930.88999999</v>
      </c>
      <c r="C49" s="9">
        <v>809909953.63999999</v>
      </c>
      <c r="D49" s="5" t="s">
        <v>88</v>
      </c>
      <c r="E49" s="9">
        <f>+E20</f>
        <v>27250872</v>
      </c>
      <c r="F49" s="9">
        <f>+F20</f>
        <v>46494864</v>
      </c>
    </row>
    <row r="50" spans="1:6">
      <c r="A50" s="13" t="s">
        <v>89</v>
      </c>
      <c r="B50" s="9">
        <v>83323186.739999995</v>
      </c>
      <c r="C50" s="9">
        <v>71113427.989999995</v>
      </c>
      <c r="D50" s="5" t="s">
        <v>90</v>
      </c>
      <c r="E50" s="9">
        <f>+E23</f>
        <v>0</v>
      </c>
      <c r="F50" s="9">
        <f>+F23</f>
        <v>0</v>
      </c>
    </row>
    <row r="51" spans="1:6" ht="12.75" customHeight="1">
      <c r="A51" s="13" t="s">
        <v>91</v>
      </c>
      <c r="B51" s="9">
        <v>2298893.52</v>
      </c>
      <c r="C51" s="9">
        <v>2248843.52</v>
      </c>
      <c r="D51" s="5" t="s">
        <v>92</v>
      </c>
      <c r="E51" s="9">
        <f>+E24</f>
        <v>0</v>
      </c>
      <c r="F51" s="9">
        <f>+F24</f>
        <v>0</v>
      </c>
    </row>
    <row r="52" spans="1:6">
      <c r="A52" s="13" t="s">
        <v>93</v>
      </c>
      <c r="B52" s="9">
        <v>-12573540.880000001</v>
      </c>
      <c r="C52" s="9">
        <v>-7044253.6799999997</v>
      </c>
      <c r="D52" s="5" t="s">
        <v>94</v>
      </c>
      <c r="E52" s="9">
        <f>+E28</f>
        <v>0</v>
      </c>
      <c r="F52" s="9">
        <f>+F28</f>
        <v>0</v>
      </c>
    </row>
    <row r="53" spans="1:6">
      <c r="A53" s="13" t="s">
        <v>95</v>
      </c>
      <c r="B53" s="9">
        <v>0</v>
      </c>
      <c r="C53" s="9">
        <v>5825864.9299999997</v>
      </c>
      <c r="D53" s="8"/>
      <c r="E53" s="9"/>
      <c r="F53" s="9"/>
    </row>
    <row r="54" spans="1:6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72018866.079999998</v>
      </c>
      <c r="F54" s="7">
        <f>SUM(F47:F52)</f>
        <v>63255418.920000002</v>
      </c>
    </row>
    <row r="55" spans="1:6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>
      <c r="A56" s="13"/>
      <c r="B56" s="9"/>
      <c r="C56" s="9"/>
      <c r="D56" s="8" t="s">
        <v>99</v>
      </c>
      <c r="E56" s="9"/>
      <c r="F56" s="9"/>
    </row>
    <row r="57" spans="1:6">
      <c r="A57" s="12" t="s">
        <v>100</v>
      </c>
      <c r="B57" s="7">
        <f>SUM(B47:B55)</f>
        <v>949651470.26999998</v>
      </c>
      <c r="C57" s="7">
        <f>SUM(C47:C55)</f>
        <v>882053836.39999998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1152374018.8099999</v>
      </c>
      <c r="C59" s="7">
        <f>C44+C57</f>
        <v>988603054.50999999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9">
        <f>SUM(E61:E63)</f>
        <v>787574137.75</v>
      </c>
      <c r="F60" s="9">
        <f>SUM(F61:F63)</f>
        <v>786004034.75</v>
      </c>
    </row>
    <row r="61" spans="1:6">
      <c r="A61" s="13"/>
      <c r="B61" s="9"/>
      <c r="C61" s="9"/>
      <c r="D61" s="5" t="s">
        <v>104</v>
      </c>
      <c r="E61" s="9">
        <v>786004034.75</v>
      </c>
      <c r="F61" s="9">
        <v>786004034.75</v>
      </c>
    </row>
    <row r="62" spans="1:6">
      <c r="A62" s="13"/>
      <c r="B62" s="9"/>
      <c r="C62" s="9"/>
      <c r="D62" s="5" t="s">
        <v>105</v>
      </c>
      <c r="E62" s="9">
        <v>1570103</v>
      </c>
      <c r="F62" s="9">
        <v>0</v>
      </c>
    </row>
    <row r="63" spans="1:6">
      <c r="A63" s="13"/>
      <c r="B63" s="9"/>
      <c r="C63" s="9"/>
      <c r="D63" s="5" t="s">
        <v>106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9">
        <f>SUM(E66:E70)</f>
        <v>292781014.98000002</v>
      </c>
      <c r="F65" s="9">
        <f>SUM(F66:F70)</f>
        <v>139343600.84</v>
      </c>
    </row>
    <row r="66" spans="1:6">
      <c r="A66" s="13"/>
      <c r="B66" s="9"/>
      <c r="C66" s="9"/>
      <c r="D66" s="5" t="s">
        <v>108</v>
      </c>
      <c r="E66" s="9">
        <v>195171782.49000001</v>
      </c>
      <c r="F66" s="9">
        <v>44454497.079999998</v>
      </c>
    </row>
    <row r="67" spans="1:6">
      <c r="A67" s="13"/>
      <c r="B67" s="9"/>
      <c r="C67" s="9"/>
      <c r="D67" s="5" t="s">
        <v>109</v>
      </c>
      <c r="E67" s="9">
        <v>97609232.489999995</v>
      </c>
      <c r="F67" s="9">
        <v>94889103.760000005</v>
      </c>
    </row>
    <row r="68" spans="1:6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1080355152.73</v>
      </c>
      <c r="F76" s="7">
        <f>F60+F65+F72</f>
        <v>925347635.59000003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+E76+E54</f>
        <v>1152374018.8099999</v>
      </c>
      <c r="F78" s="7">
        <f>+F76+F54</f>
        <v>988603054.50999999</v>
      </c>
    </row>
    <row r="79" spans="1:6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28999999999999998" bottom="0.39370078740157483" header="0.15748031496062992" footer="0.15748031496062992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G10" sqref="G10"/>
    </sheetView>
  </sheetViews>
  <sheetFormatPr baseColWidth="10" defaultColWidth="12" defaultRowHeight="11.25"/>
  <cols>
    <col min="1" max="1" width="55.1640625" style="18" customWidth="1"/>
    <col min="2" max="2" width="17.33203125" style="18" customWidth="1"/>
    <col min="3" max="4" width="17.83203125" style="18" customWidth="1"/>
    <col min="5" max="5" width="18.6640625" style="18" customWidth="1"/>
    <col min="6" max="7" width="17.83203125" style="18" customWidth="1"/>
    <col min="8" max="8" width="23.83203125" style="18" customWidth="1"/>
    <col min="9" max="16384" width="12" style="18"/>
  </cols>
  <sheetData>
    <row r="1" spans="1:8" ht="45.95" customHeight="1">
      <c r="A1" s="25" t="s">
        <v>122</v>
      </c>
      <c r="B1" s="26"/>
      <c r="C1" s="26"/>
      <c r="D1" s="26"/>
      <c r="E1" s="26"/>
      <c r="F1" s="26"/>
      <c r="G1" s="26"/>
      <c r="H1" s="27"/>
    </row>
    <row r="2" spans="1:8" ht="45">
      <c r="A2" s="28" t="s">
        <v>123</v>
      </c>
      <c r="B2" s="28" t="s">
        <v>124</v>
      </c>
      <c r="C2" s="28" t="s">
        <v>125</v>
      </c>
      <c r="D2" s="28" t="s">
        <v>126</v>
      </c>
      <c r="E2" s="28" t="s">
        <v>127</v>
      </c>
      <c r="F2" s="28" t="s">
        <v>128</v>
      </c>
      <c r="G2" s="28" t="s">
        <v>129</v>
      </c>
      <c r="H2" s="28" t="s">
        <v>130</v>
      </c>
    </row>
    <row r="3" spans="1:8" ht="5.0999999999999996" customHeight="1">
      <c r="A3" s="29"/>
      <c r="B3" s="30"/>
      <c r="C3" s="30"/>
      <c r="D3" s="30"/>
      <c r="E3" s="30"/>
      <c r="F3" s="30"/>
      <c r="G3" s="30"/>
      <c r="H3" s="30"/>
    </row>
    <row r="4" spans="1:8">
      <c r="A4" s="31" t="s">
        <v>131</v>
      </c>
      <c r="B4" s="32">
        <f>+B5+B9</f>
        <v>35994864</v>
      </c>
      <c r="C4" s="32">
        <f t="shared" ref="C4:H4" si="0">+C5+C9</f>
        <v>0</v>
      </c>
      <c r="D4" s="32">
        <f t="shared" si="0"/>
        <v>8743992</v>
      </c>
      <c r="E4" s="32">
        <f t="shared" si="0"/>
        <v>0</v>
      </c>
      <c r="F4" s="32">
        <f t="shared" si="0"/>
        <v>27250872</v>
      </c>
      <c r="G4" s="32">
        <f t="shared" si="0"/>
        <v>2138184.09</v>
      </c>
      <c r="H4" s="32">
        <f t="shared" si="0"/>
        <v>0</v>
      </c>
    </row>
    <row r="5" spans="1:8">
      <c r="A5" s="31" t="s">
        <v>132</v>
      </c>
      <c r="B5" s="32">
        <f>SUM(B6:B8)</f>
        <v>0</v>
      </c>
      <c r="C5" s="32">
        <f t="shared" ref="C5:H5" si="1">SUM(C6:C8)</f>
        <v>0</v>
      </c>
      <c r="D5" s="32">
        <f t="shared" si="1"/>
        <v>0</v>
      </c>
      <c r="E5" s="32">
        <f t="shared" si="1"/>
        <v>0</v>
      </c>
      <c r="F5" s="32">
        <f t="shared" si="1"/>
        <v>0</v>
      </c>
      <c r="G5" s="32">
        <f t="shared" si="1"/>
        <v>0</v>
      </c>
      <c r="H5" s="32">
        <f t="shared" si="1"/>
        <v>0</v>
      </c>
    </row>
    <row r="6" spans="1:8">
      <c r="A6" s="33" t="s">
        <v>133</v>
      </c>
      <c r="B6" s="34"/>
      <c r="C6" s="34"/>
      <c r="D6" s="34"/>
      <c r="E6" s="34"/>
      <c r="F6" s="34">
        <f t="shared" ref="F6:F12" si="2">B6+C6-D6+E6</f>
        <v>0</v>
      </c>
      <c r="G6" s="34"/>
      <c r="H6" s="34"/>
    </row>
    <row r="7" spans="1:8">
      <c r="A7" s="33" t="s">
        <v>134</v>
      </c>
      <c r="B7" s="34"/>
      <c r="C7" s="34"/>
      <c r="D7" s="34"/>
      <c r="E7" s="34"/>
      <c r="F7" s="34">
        <f t="shared" si="2"/>
        <v>0</v>
      </c>
      <c r="G7" s="34"/>
      <c r="H7" s="34"/>
    </row>
    <row r="8" spans="1:8">
      <c r="A8" s="33" t="s">
        <v>135</v>
      </c>
      <c r="B8" s="34"/>
      <c r="C8" s="34"/>
      <c r="D8" s="34"/>
      <c r="E8" s="34"/>
      <c r="F8" s="34">
        <f t="shared" si="2"/>
        <v>0</v>
      </c>
      <c r="G8" s="34"/>
      <c r="H8" s="34"/>
    </row>
    <row r="9" spans="1:8">
      <c r="A9" s="31" t="s">
        <v>136</v>
      </c>
      <c r="B9" s="32">
        <f>SUM(B10:B12)</f>
        <v>35994864</v>
      </c>
      <c r="C9" s="32">
        <f t="shared" ref="C9:H9" si="3">SUM(C10:C12)</f>
        <v>0</v>
      </c>
      <c r="D9" s="32">
        <f t="shared" si="3"/>
        <v>8743992</v>
      </c>
      <c r="E9" s="32">
        <f t="shared" si="3"/>
        <v>0</v>
      </c>
      <c r="F9" s="32">
        <f t="shared" si="3"/>
        <v>27250872</v>
      </c>
      <c r="G9" s="32">
        <f t="shared" si="3"/>
        <v>2138184.09</v>
      </c>
      <c r="H9" s="32">
        <f t="shared" si="3"/>
        <v>0</v>
      </c>
    </row>
    <row r="10" spans="1:8">
      <c r="A10" s="33" t="s">
        <v>137</v>
      </c>
      <c r="B10" s="34">
        <f>29328160+6666704</f>
        <v>35994864</v>
      </c>
      <c r="C10" s="35">
        <v>0</v>
      </c>
      <c r="D10" s="34">
        <v>8743992</v>
      </c>
      <c r="E10" s="34"/>
      <c r="F10" s="34">
        <f t="shared" ref="F10" si="4">B10+C10-D10+E10</f>
        <v>27250872</v>
      </c>
      <c r="G10" s="34">
        <v>2138184.09</v>
      </c>
      <c r="H10" s="34"/>
    </row>
    <row r="11" spans="1:8">
      <c r="A11" s="33" t="s">
        <v>138</v>
      </c>
      <c r="B11" s="34"/>
      <c r="C11" s="34"/>
      <c r="D11" s="34"/>
      <c r="E11" s="34"/>
      <c r="F11" s="34">
        <f t="shared" si="2"/>
        <v>0</v>
      </c>
      <c r="G11" s="34"/>
      <c r="H11" s="34"/>
    </row>
    <row r="12" spans="1:8">
      <c r="A12" s="33" t="s">
        <v>139</v>
      </c>
      <c r="B12" s="34"/>
      <c r="C12" s="34"/>
      <c r="D12" s="34"/>
      <c r="E12" s="34"/>
      <c r="F12" s="34">
        <f t="shared" si="2"/>
        <v>0</v>
      </c>
      <c r="G12" s="34"/>
      <c r="H12" s="34"/>
    </row>
    <row r="13" spans="1:8">
      <c r="A13" s="31" t="s">
        <v>140</v>
      </c>
      <c r="B13" s="32">
        <v>0</v>
      </c>
      <c r="C13" s="36"/>
      <c r="D13" s="36"/>
      <c r="E13" s="36"/>
      <c r="F13" s="32">
        <v>0</v>
      </c>
      <c r="G13" s="36"/>
      <c r="H13" s="36"/>
    </row>
    <row r="14" spans="1:8" ht="5.0999999999999996" customHeight="1">
      <c r="A14" s="31"/>
      <c r="B14" s="32"/>
      <c r="C14" s="32"/>
      <c r="D14" s="32"/>
      <c r="E14" s="32"/>
      <c r="F14" s="32"/>
      <c r="G14" s="32"/>
      <c r="H14" s="32"/>
    </row>
    <row r="15" spans="1:8" ht="16.5" customHeight="1">
      <c r="A15" s="31" t="s">
        <v>141</v>
      </c>
      <c r="B15" s="32">
        <f>+B4+B13</f>
        <v>35994864</v>
      </c>
      <c r="C15" s="32">
        <f>+C4</f>
        <v>0</v>
      </c>
      <c r="D15" s="32">
        <f>+D4</f>
        <v>8743992</v>
      </c>
      <c r="E15" s="32">
        <f>+E4</f>
        <v>0</v>
      </c>
      <c r="F15" s="32">
        <f>+F4+F13</f>
        <v>27250872</v>
      </c>
      <c r="G15" s="32">
        <f>+G4</f>
        <v>2138184.09</v>
      </c>
      <c r="H15" s="32">
        <f>+H4</f>
        <v>0</v>
      </c>
    </row>
    <row r="16" spans="1:8" ht="5.0999999999999996" customHeight="1">
      <c r="A16" s="31"/>
      <c r="B16" s="32"/>
      <c r="C16" s="32"/>
      <c r="D16" s="32"/>
      <c r="E16" s="32"/>
      <c r="F16" s="32"/>
      <c r="G16" s="32"/>
      <c r="H16" s="32"/>
    </row>
    <row r="17" spans="1:8" ht="16.5" customHeight="1">
      <c r="A17" s="31" t="s">
        <v>142</v>
      </c>
      <c r="B17" s="35"/>
      <c r="C17" s="35"/>
      <c r="D17" s="35"/>
      <c r="E17" s="35"/>
      <c r="F17" s="35"/>
      <c r="G17" s="35"/>
      <c r="H17" s="35"/>
    </row>
    <row r="18" spans="1:8">
      <c r="A18" s="37" t="s">
        <v>143</v>
      </c>
      <c r="B18" s="35">
        <v>10500000</v>
      </c>
      <c r="C18" s="35">
        <v>0</v>
      </c>
      <c r="D18" s="35">
        <v>10500000</v>
      </c>
      <c r="E18" s="35"/>
      <c r="F18" s="34">
        <f t="shared" ref="F18" si="5">B18+C18-D18+E18</f>
        <v>0</v>
      </c>
      <c r="G18" s="35">
        <v>181960.6</v>
      </c>
      <c r="H18" s="35"/>
    </row>
    <row r="19" spans="1:8">
      <c r="A19" s="37" t="s">
        <v>144</v>
      </c>
      <c r="B19" s="35"/>
      <c r="C19" s="35"/>
      <c r="D19" s="35"/>
      <c r="E19" s="35"/>
      <c r="F19" s="35"/>
      <c r="G19" s="35"/>
      <c r="H19" s="35"/>
    </row>
    <row r="20" spans="1:8">
      <c r="A20" s="37" t="s">
        <v>145</v>
      </c>
      <c r="B20" s="35"/>
      <c r="C20" s="35"/>
      <c r="D20" s="35"/>
      <c r="E20" s="35"/>
      <c r="F20" s="35"/>
      <c r="G20" s="35"/>
      <c r="H20" s="35"/>
    </row>
    <row r="21" spans="1:8" ht="5.0999999999999996" customHeight="1">
      <c r="A21" s="37"/>
      <c r="B21" s="35"/>
      <c r="C21" s="35"/>
      <c r="D21" s="35"/>
      <c r="E21" s="35"/>
      <c r="F21" s="35"/>
      <c r="G21" s="35"/>
      <c r="H21" s="35"/>
    </row>
    <row r="22" spans="1:8" ht="16.5" customHeight="1">
      <c r="A22" s="31" t="s">
        <v>146</v>
      </c>
      <c r="B22" s="35"/>
      <c r="C22" s="35"/>
      <c r="D22" s="35"/>
      <c r="E22" s="35"/>
      <c r="F22" s="35"/>
      <c r="G22" s="35"/>
      <c r="H22" s="35"/>
    </row>
    <row r="23" spans="1:8">
      <c r="A23" s="37" t="s">
        <v>147</v>
      </c>
      <c r="B23" s="35"/>
      <c r="C23" s="35"/>
      <c r="D23" s="35"/>
      <c r="E23" s="35"/>
      <c r="F23" s="35"/>
      <c r="G23" s="35"/>
      <c r="H23" s="35"/>
    </row>
    <row r="24" spans="1:8">
      <c r="A24" s="37" t="s">
        <v>148</v>
      </c>
      <c r="B24" s="35"/>
      <c r="C24" s="35"/>
      <c r="D24" s="35"/>
      <c r="E24" s="35"/>
      <c r="F24" s="35"/>
      <c r="G24" s="35"/>
      <c r="H24" s="35"/>
    </row>
    <row r="25" spans="1:8">
      <c r="A25" s="37" t="s">
        <v>149</v>
      </c>
      <c r="B25" s="35"/>
      <c r="C25" s="35"/>
      <c r="D25" s="35"/>
      <c r="E25" s="35"/>
      <c r="F25" s="35"/>
      <c r="G25" s="35"/>
      <c r="H25" s="35"/>
    </row>
    <row r="26" spans="1:8" ht="5.0999999999999996" customHeight="1">
      <c r="A26" s="38"/>
      <c r="B26" s="35"/>
      <c r="C26" s="35"/>
      <c r="D26" s="35"/>
      <c r="E26" s="35"/>
      <c r="F26" s="35"/>
      <c r="G26" s="35"/>
      <c r="H26" s="35"/>
    </row>
    <row r="27" spans="1:8" ht="11.25" customHeight="1">
      <c r="A27" s="39"/>
      <c r="B27" s="39"/>
      <c r="C27" s="39"/>
      <c r="D27" s="39"/>
      <c r="E27" s="39"/>
      <c r="F27" s="39"/>
      <c r="G27" s="39"/>
      <c r="H27" s="39"/>
    </row>
    <row r="28" spans="1:8">
      <c r="A28" s="40" t="s">
        <v>150</v>
      </c>
      <c r="B28" s="41" t="s">
        <v>151</v>
      </c>
      <c r="C28" s="41" t="s">
        <v>152</v>
      </c>
      <c r="D28" s="41" t="s">
        <v>153</v>
      </c>
      <c r="E28" s="42" t="s">
        <v>154</v>
      </c>
      <c r="F28" s="41" t="s">
        <v>155</v>
      </c>
    </row>
    <row r="29" spans="1:8">
      <c r="A29" s="40"/>
      <c r="B29" s="41" t="s">
        <v>156</v>
      </c>
      <c r="C29" s="41" t="s">
        <v>157</v>
      </c>
      <c r="D29" s="41" t="s">
        <v>158</v>
      </c>
      <c r="E29" s="42"/>
      <c r="F29" s="41" t="s">
        <v>159</v>
      </c>
    </row>
    <row r="30" spans="1:8">
      <c r="A30" s="43"/>
      <c r="B30" s="44"/>
      <c r="C30" s="28" t="s">
        <v>160</v>
      </c>
      <c r="D30" s="44"/>
      <c r="E30" s="45"/>
      <c r="F30" s="44"/>
    </row>
    <row r="31" spans="1:8">
      <c r="A31" s="46" t="s">
        <v>161</v>
      </c>
      <c r="B31" s="9"/>
      <c r="C31" s="47"/>
      <c r="D31" s="47"/>
      <c r="E31" s="47"/>
      <c r="F31" s="47"/>
    </row>
    <row r="32" spans="1:8">
      <c r="A32" s="37" t="s">
        <v>162</v>
      </c>
      <c r="B32" s="9"/>
      <c r="C32" s="47"/>
      <c r="D32" s="47"/>
      <c r="E32" s="47"/>
      <c r="F32" s="47"/>
    </row>
    <row r="33" spans="1:6">
      <c r="A33" s="37" t="s">
        <v>163</v>
      </c>
      <c r="B33" s="9"/>
      <c r="C33" s="47"/>
      <c r="D33" s="47"/>
      <c r="E33" s="47"/>
      <c r="F33" s="47"/>
    </row>
    <row r="34" spans="1:6">
      <c r="A34" s="38" t="s">
        <v>164</v>
      </c>
      <c r="B34" s="16"/>
      <c r="C34" s="48"/>
      <c r="D34" s="48"/>
      <c r="E34" s="48"/>
      <c r="F34" s="48"/>
    </row>
    <row r="35" spans="1:6">
      <c r="B35" s="49"/>
      <c r="C35" s="50"/>
      <c r="D35" s="50"/>
      <c r="E35" s="50"/>
      <c r="F35" s="50"/>
    </row>
    <row r="36" spans="1:6">
      <c r="B36" s="49"/>
      <c r="C36" s="50"/>
      <c r="D36" s="50"/>
      <c r="E36" s="50"/>
      <c r="F36" s="50"/>
    </row>
    <row r="37" spans="1:6">
      <c r="B37" s="49"/>
      <c r="C37" s="50"/>
      <c r="D37" s="50"/>
      <c r="E37" s="50"/>
      <c r="F37" s="50"/>
    </row>
    <row r="38" spans="1:6">
      <c r="B38" s="49"/>
      <c r="C38" s="50"/>
      <c r="D38" s="50"/>
      <c r="E38" s="50"/>
      <c r="F38" s="50"/>
    </row>
    <row r="39" spans="1:6">
      <c r="B39" s="49"/>
      <c r="C39" s="50"/>
      <c r="D39" s="50"/>
      <c r="E39" s="50"/>
      <c r="F39" s="50"/>
    </row>
    <row r="40" spans="1:6">
      <c r="B40" s="49"/>
      <c r="C40" s="50"/>
      <c r="D40" s="50"/>
      <c r="E40" s="50"/>
      <c r="F40" s="50"/>
    </row>
    <row r="41" spans="1:6">
      <c r="B41" s="49"/>
      <c r="C41" s="50"/>
      <c r="D41" s="50"/>
      <c r="E41" s="50"/>
      <c r="F41" s="50"/>
    </row>
    <row r="42" spans="1:6">
      <c r="B42" s="49"/>
      <c r="C42" s="50"/>
      <c r="D42" s="50"/>
      <c r="E42" s="50"/>
      <c r="F42" s="50"/>
    </row>
    <row r="43" spans="1:6">
      <c r="B43" s="49"/>
      <c r="C43" s="50"/>
      <c r="D43" s="50"/>
      <c r="E43" s="50"/>
      <c r="F43" s="50"/>
    </row>
    <row r="44" spans="1:6">
      <c r="B44" s="49"/>
      <c r="C44" s="50"/>
      <c r="D44" s="50"/>
      <c r="E44" s="50"/>
      <c r="F44" s="50"/>
    </row>
    <row r="45" spans="1:6">
      <c r="B45" s="49"/>
      <c r="C45" s="50"/>
      <c r="D45" s="50"/>
      <c r="E45" s="50"/>
      <c r="F45" s="50"/>
    </row>
    <row r="46" spans="1:6">
      <c r="B46" s="49"/>
      <c r="C46" s="50"/>
      <c r="D46" s="50"/>
      <c r="E46" s="50"/>
      <c r="F46" s="50"/>
    </row>
    <row r="47" spans="1:6">
      <c r="B47" s="49"/>
      <c r="C47" s="50"/>
      <c r="D47" s="50"/>
      <c r="E47" s="50"/>
      <c r="F47" s="50"/>
    </row>
    <row r="48" spans="1:6">
      <c r="B48" s="49"/>
      <c r="C48" s="50"/>
      <c r="D48" s="50"/>
      <c r="E48" s="50"/>
      <c r="F48" s="50"/>
    </row>
    <row r="49" spans="2:6">
      <c r="B49" s="49"/>
      <c r="C49" s="50"/>
      <c r="D49" s="50"/>
      <c r="E49" s="50"/>
      <c r="F49" s="50"/>
    </row>
    <row r="50" spans="2:6">
      <c r="B50" s="49"/>
      <c r="C50" s="50"/>
      <c r="D50" s="50"/>
      <c r="E50" s="50"/>
      <c r="F50" s="50"/>
    </row>
    <row r="51" spans="2:6">
      <c r="B51" s="49"/>
      <c r="C51" s="50"/>
      <c r="D51" s="50"/>
      <c r="E51" s="50"/>
      <c r="F51" s="50"/>
    </row>
    <row r="52" spans="2:6">
      <c r="B52" s="49"/>
      <c r="C52" s="50"/>
      <c r="D52" s="50"/>
      <c r="E52" s="50"/>
      <c r="F52" s="50"/>
    </row>
    <row r="53" spans="2:6">
      <c r="B53" s="49"/>
      <c r="C53" s="50"/>
      <c r="D53" s="50"/>
      <c r="E53" s="50"/>
      <c r="F53" s="50"/>
    </row>
    <row r="54" spans="2:6">
      <c r="B54" s="49"/>
      <c r="C54" s="50"/>
      <c r="D54" s="50"/>
      <c r="E54" s="50"/>
      <c r="F54" s="50"/>
    </row>
    <row r="55" spans="2:6">
      <c r="B55" s="49"/>
      <c r="C55" s="50"/>
      <c r="D55" s="50"/>
      <c r="E55" s="50"/>
      <c r="F55" s="50"/>
    </row>
    <row r="56" spans="2:6">
      <c r="B56" s="49"/>
      <c r="C56" s="50"/>
      <c r="D56" s="50"/>
      <c r="E56" s="50"/>
      <c r="F56" s="50"/>
    </row>
    <row r="57" spans="2:6">
      <c r="B57" s="49"/>
      <c r="C57" s="50"/>
      <c r="D57" s="50"/>
      <c r="E57" s="50"/>
      <c r="F57" s="50"/>
    </row>
    <row r="58" spans="2:6">
      <c r="B58" s="49"/>
      <c r="C58" s="50"/>
      <c r="D58" s="50"/>
      <c r="E58" s="50"/>
      <c r="F58" s="50"/>
    </row>
    <row r="59" spans="2:6">
      <c r="B59" s="49"/>
      <c r="C59" s="50"/>
      <c r="D59" s="50"/>
      <c r="E59" s="50"/>
      <c r="F59" s="50"/>
    </row>
    <row r="60" spans="2:6">
      <c r="B60" s="49"/>
      <c r="C60" s="50"/>
      <c r="D60" s="50"/>
      <c r="E60" s="50"/>
      <c r="F60" s="50"/>
    </row>
    <row r="61" spans="2:6">
      <c r="B61" s="49"/>
      <c r="C61" s="50"/>
      <c r="D61" s="50"/>
      <c r="E61" s="50"/>
      <c r="F61" s="50"/>
    </row>
    <row r="62" spans="2:6">
      <c r="B62" s="49"/>
    </row>
    <row r="63" spans="2:6">
      <c r="B63" s="49"/>
    </row>
    <row r="64" spans="2:6">
      <c r="B64" s="49"/>
    </row>
    <row r="65" spans="2:2">
      <c r="B65" s="49"/>
    </row>
    <row r="66" spans="2:2">
      <c r="B66" s="49"/>
    </row>
    <row r="67" spans="2:2">
      <c r="B67" s="49"/>
    </row>
    <row r="68" spans="2:2">
      <c r="B68" s="49"/>
    </row>
    <row r="69" spans="2:2">
      <c r="B69" s="49"/>
    </row>
    <row r="70" spans="2:2">
      <c r="B70" s="49"/>
    </row>
  </sheetData>
  <mergeCells count="3">
    <mergeCell ref="A1:H1"/>
    <mergeCell ref="A28:A30"/>
    <mergeCell ref="E28:E30"/>
  </mergeCells>
  <pageMargins left="0.70866141732283472" right="0.19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B8" sqref="B8"/>
    </sheetView>
  </sheetViews>
  <sheetFormatPr baseColWidth="10" defaultColWidth="12" defaultRowHeight="11.25"/>
  <cols>
    <col min="1" max="1" width="50.83203125" style="18" customWidth="1"/>
    <col min="2" max="2" width="12" style="18"/>
    <col min="3" max="3" width="16.1640625" style="18" customWidth="1"/>
    <col min="4" max="4" width="14" style="18" customWidth="1"/>
    <col min="5" max="5" width="13.83203125" style="18" customWidth="1"/>
    <col min="6" max="6" width="12" style="18"/>
    <col min="7" max="7" width="21.6640625" style="18" customWidth="1"/>
    <col min="8" max="8" width="24.6640625" style="18" customWidth="1"/>
    <col min="9" max="9" width="17.83203125" style="18" customWidth="1"/>
    <col min="10" max="10" width="20.5" style="18" customWidth="1"/>
    <col min="11" max="11" width="24.83203125" style="18" customWidth="1"/>
    <col min="12" max="16384" width="12" style="18"/>
  </cols>
  <sheetData>
    <row r="1" spans="1:11" ht="45.95" customHeight="1">
      <c r="A1" s="51" t="s">
        <v>165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56.25">
      <c r="A2" s="2" t="s">
        <v>166</v>
      </c>
      <c r="B2" s="2" t="s">
        <v>167</v>
      </c>
      <c r="C2" s="2" t="s">
        <v>168</v>
      </c>
      <c r="D2" s="2" t="s">
        <v>169</v>
      </c>
      <c r="E2" s="2" t="s">
        <v>170</v>
      </c>
      <c r="F2" s="2" t="s">
        <v>171</v>
      </c>
      <c r="G2" s="2" t="s">
        <v>172</v>
      </c>
      <c r="H2" s="2" t="s">
        <v>173</v>
      </c>
      <c r="I2" s="2" t="s">
        <v>174</v>
      </c>
      <c r="J2" s="2" t="s">
        <v>175</v>
      </c>
      <c r="K2" s="2" t="s">
        <v>176</v>
      </c>
    </row>
    <row r="3" spans="1:11" ht="5.0999999999999996" customHeight="1">
      <c r="A3" s="54"/>
      <c r="B3" s="55"/>
      <c r="C3" s="55"/>
      <c r="D3" s="56"/>
      <c r="E3" s="57"/>
      <c r="F3" s="56"/>
      <c r="G3" s="57"/>
      <c r="H3" s="57"/>
      <c r="I3" s="57"/>
      <c r="J3" s="57"/>
      <c r="K3" s="57"/>
    </row>
    <row r="4" spans="1:11" ht="22.5">
      <c r="A4" s="46" t="s">
        <v>177</v>
      </c>
      <c r="B4" s="58"/>
      <c r="C4" s="58"/>
      <c r="D4" s="59"/>
      <c r="E4" s="60">
        <f>SUM(E5:E8)</f>
        <v>0</v>
      </c>
      <c r="F4" s="59"/>
      <c r="G4" s="60">
        <f>SUM(G5:G8)</f>
        <v>0</v>
      </c>
      <c r="H4" s="60">
        <f>SUM(H5:H8)</f>
        <v>0</v>
      </c>
      <c r="I4" s="60">
        <f>SUM(I5:I8)</f>
        <v>0</v>
      </c>
      <c r="J4" s="60">
        <f>SUM(J5:J8)</f>
        <v>0</v>
      </c>
      <c r="K4" s="60">
        <f>E4-J4</f>
        <v>0</v>
      </c>
    </row>
    <row r="5" spans="1:11">
      <c r="A5" s="33" t="s">
        <v>178</v>
      </c>
      <c r="B5" s="58"/>
      <c r="C5" s="58"/>
      <c r="D5" s="59"/>
      <c r="E5" s="35"/>
      <c r="F5" s="59"/>
      <c r="G5" s="35"/>
      <c r="H5" s="35"/>
      <c r="I5" s="35"/>
      <c r="J5" s="35"/>
      <c r="K5" s="35">
        <f t="shared" ref="K5:K16" si="0">E5-J5</f>
        <v>0</v>
      </c>
    </row>
    <row r="6" spans="1:11">
      <c r="A6" s="33" t="s">
        <v>179</v>
      </c>
      <c r="B6" s="58"/>
      <c r="C6" s="58"/>
      <c r="D6" s="59"/>
      <c r="E6" s="35"/>
      <c r="F6" s="59"/>
      <c r="G6" s="35"/>
      <c r="H6" s="35"/>
      <c r="I6" s="35"/>
      <c r="J6" s="35"/>
      <c r="K6" s="35">
        <f t="shared" si="0"/>
        <v>0</v>
      </c>
    </row>
    <row r="7" spans="1:11">
      <c r="A7" s="33" t="s">
        <v>180</v>
      </c>
      <c r="B7" s="58"/>
      <c r="C7" s="58"/>
      <c r="D7" s="59"/>
      <c r="E7" s="35"/>
      <c r="F7" s="59"/>
      <c r="G7" s="35"/>
      <c r="H7" s="35"/>
      <c r="I7" s="35"/>
      <c r="J7" s="35"/>
      <c r="K7" s="35">
        <f t="shared" si="0"/>
        <v>0</v>
      </c>
    </row>
    <row r="8" spans="1:11">
      <c r="A8" s="33" t="s">
        <v>181</v>
      </c>
      <c r="B8" s="58"/>
      <c r="C8" s="58"/>
      <c r="D8" s="59"/>
      <c r="E8" s="35"/>
      <c r="F8" s="59"/>
      <c r="G8" s="35"/>
      <c r="H8" s="35"/>
      <c r="I8" s="35"/>
      <c r="J8" s="35"/>
      <c r="K8" s="35">
        <f t="shared" si="0"/>
        <v>0</v>
      </c>
    </row>
    <row r="9" spans="1:11" ht="5.0999999999999996" customHeight="1">
      <c r="A9" s="33"/>
      <c r="B9" s="58"/>
      <c r="C9" s="58"/>
      <c r="D9" s="59"/>
      <c r="E9" s="35"/>
      <c r="F9" s="59"/>
      <c r="G9" s="35"/>
      <c r="H9" s="35"/>
      <c r="I9" s="35"/>
      <c r="J9" s="35"/>
      <c r="K9" s="35"/>
    </row>
    <row r="10" spans="1:11">
      <c r="A10" s="46" t="s">
        <v>182</v>
      </c>
      <c r="B10" s="58"/>
      <c r="C10" s="58"/>
      <c r="D10" s="59"/>
      <c r="E10" s="60">
        <f>SUM(E11:E14)</f>
        <v>0</v>
      </c>
      <c r="F10" s="59"/>
      <c r="G10" s="60">
        <f>SUM(G11:G14)</f>
        <v>0</v>
      </c>
      <c r="H10" s="60">
        <f>SUM(H11:H14)</f>
        <v>0</v>
      </c>
      <c r="I10" s="60">
        <f>SUM(I11:I14)</f>
        <v>0</v>
      </c>
      <c r="J10" s="60">
        <f>SUM(J11:J14)</f>
        <v>0</v>
      </c>
      <c r="K10" s="60">
        <f t="shared" si="0"/>
        <v>0</v>
      </c>
    </row>
    <row r="11" spans="1:11">
      <c r="A11" s="33" t="s">
        <v>183</v>
      </c>
      <c r="B11" s="58"/>
      <c r="C11" s="58"/>
      <c r="D11" s="59"/>
      <c r="E11" s="35"/>
      <c r="F11" s="59"/>
      <c r="G11" s="35"/>
      <c r="H11" s="35"/>
      <c r="I11" s="35"/>
      <c r="J11" s="35"/>
      <c r="K11" s="35">
        <f t="shared" si="0"/>
        <v>0</v>
      </c>
    </row>
    <row r="12" spans="1:11">
      <c r="A12" s="33" t="s">
        <v>184</v>
      </c>
      <c r="B12" s="58"/>
      <c r="C12" s="58"/>
      <c r="D12" s="59"/>
      <c r="E12" s="35"/>
      <c r="F12" s="59"/>
      <c r="G12" s="35"/>
      <c r="H12" s="35"/>
      <c r="I12" s="35"/>
      <c r="J12" s="35"/>
      <c r="K12" s="35">
        <f t="shared" si="0"/>
        <v>0</v>
      </c>
    </row>
    <row r="13" spans="1:11">
      <c r="A13" s="33" t="s">
        <v>185</v>
      </c>
      <c r="B13" s="58"/>
      <c r="C13" s="58"/>
      <c r="D13" s="59"/>
      <c r="E13" s="35"/>
      <c r="F13" s="59"/>
      <c r="G13" s="35"/>
      <c r="H13" s="35"/>
      <c r="I13" s="35"/>
      <c r="J13" s="35"/>
      <c r="K13" s="35">
        <f t="shared" si="0"/>
        <v>0</v>
      </c>
    </row>
    <row r="14" spans="1:11">
      <c r="A14" s="33" t="s">
        <v>186</v>
      </c>
      <c r="B14" s="58"/>
      <c r="C14" s="58"/>
      <c r="D14" s="59"/>
      <c r="E14" s="35"/>
      <c r="F14" s="59"/>
      <c r="G14" s="35"/>
      <c r="H14" s="35"/>
      <c r="I14" s="35"/>
      <c r="J14" s="35"/>
      <c r="K14" s="35">
        <f t="shared" si="0"/>
        <v>0</v>
      </c>
    </row>
    <row r="15" spans="1:11" ht="5.0999999999999996" customHeight="1">
      <c r="A15" s="33"/>
      <c r="B15" s="58"/>
      <c r="C15" s="58"/>
      <c r="D15" s="59"/>
      <c r="E15" s="35"/>
      <c r="F15" s="59"/>
      <c r="G15" s="35"/>
      <c r="H15" s="35"/>
      <c r="I15" s="35"/>
      <c r="J15" s="35"/>
      <c r="K15" s="35"/>
    </row>
    <row r="16" spans="1:11" ht="22.5">
      <c r="A16" s="46" t="s">
        <v>187</v>
      </c>
      <c r="B16" s="58"/>
      <c r="C16" s="58"/>
      <c r="D16" s="59"/>
      <c r="E16" s="60">
        <f>E4+E10</f>
        <v>0</v>
      </c>
      <c r="F16" s="59"/>
      <c r="G16" s="60">
        <f>G4+G10</f>
        <v>0</v>
      </c>
      <c r="H16" s="60">
        <f>H4+H10</f>
        <v>0</v>
      </c>
      <c r="I16" s="60">
        <f>I4+I10</f>
        <v>0</v>
      </c>
      <c r="J16" s="60">
        <f>J4+J10</f>
        <v>0</v>
      </c>
      <c r="K16" s="60">
        <f t="shared" si="0"/>
        <v>0</v>
      </c>
    </row>
    <row r="17" spans="1:11" ht="5.0999999999999996" customHeight="1">
      <c r="A17" s="38"/>
      <c r="B17" s="61"/>
      <c r="C17" s="61"/>
      <c r="D17" s="61"/>
      <c r="E17" s="61"/>
      <c r="F17" s="61"/>
      <c r="G17" s="61"/>
      <c r="H17" s="61"/>
      <c r="I17" s="61"/>
      <c r="J17" s="61"/>
      <c r="K17" s="61"/>
    </row>
  </sheetData>
  <mergeCells count="1">
    <mergeCell ref="A1:K1"/>
  </mergeCells>
  <pageMargins left="0.17" right="0.17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B1" workbookViewId="0">
      <selection activeCell="B16" sqref="B16"/>
    </sheetView>
  </sheetViews>
  <sheetFormatPr baseColWidth="10" defaultColWidth="12" defaultRowHeight="11.25"/>
  <cols>
    <col min="1" max="1" width="1" style="18" hidden="1" customWidth="1"/>
    <col min="2" max="2" width="71.83203125" style="18" customWidth="1"/>
    <col min="3" max="3" width="16.83203125" style="18" customWidth="1"/>
    <col min="4" max="4" width="17.5" style="18" customWidth="1"/>
    <col min="5" max="5" width="15.1640625" style="18" bestFit="1" customWidth="1"/>
    <col min="6" max="16384" width="12" style="18"/>
  </cols>
  <sheetData>
    <row r="1" spans="1:5" ht="12.75" customHeight="1">
      <c r="A1" s="22" t="s">
        <v>188</v>
      </c>
      <c r="B1" s="23"/>
      <c r="C1" s="23"/>
      <c r="D1" s="23"/>
      <c r="E1" s="24"/>
    </row>
    <row r="2" spans="1:5" ht="12.75" customHeight="1">
      <c r="A2" s="62"/>
      <c r="B2" s="63"/>
      <c r="C2" s="63"/>
      <c r="D2" s="63"/>
      <c r="E2" s="64"/>
    </row>
    <row r="3" spans="1:5" ht="12.75" customHeight="1">
      <c r="A3" s="62"/>
      <c r="B3" s="63"/>
      <c r="C3" s="63"/>
      <c r="D3" s="63"/>
      <c r="E3" s="64"/>
    </row>
    <row r="4" spans="1:5" ht="12.75" customHeight="1">
      <c r="A4" s="65"/>
      <c r="B4" s="66"/>
      <c r="C4" s="66"/>
      <c r="D4" s="66"/>
      <c r="E4" s="67"/>
    </row>
    <row r="5" spans="1:5" ht="22.5">
      <c r="A5" s="68" t="s">
        <v>0</v>
      </c>
      <c r="B5" s="69"/>
      <c r="C5" s="2" t="s">
        <v>189</v>
      </c>
      <c r="D5" s="2" t="s">
        <v>190</v>
      </c>
      <c r="E5" s="2" t="s">
        <v>191</v>
      </c>
    </row>
    <row r="6" spans="1:5" ht="5.0999999999999996" customHeight="1">
      <c r="A6" s="70"/>
      <c r="B6" s="71"/>
      <c r="C6" s="4"/>
      <c r="D6" s="4"/>
      <c r="E6" s="4"/>
    </row>
    <row r="7" spans="1:5">
      <c r="A7" s="72"/>
      <c r="B7" s="73" t="s">
        <v>192</v>
      </c>
      <c r="C7" s="7">
        <f>SUM(C8:C10)</f>
        <v>419929226.44</v>
      </c>
      <c r="D7" s="7">
        <f t="shared" ref="D7:E7" si="0">SUM(D8:D10)</f>
        <v>642147740.0999999</v>
      </c>
      <c r="E7" s="7">
        <f t="shared" si="0"/>
        <v>642147740.0999999</v>
      </c>
    </row>
    <row r="8" spans="1:5">
      <c r="A8" s="72"/>
      <c r="B8" s="74" t="s">
        <v>193</v>
      </c>
      <c r="C8" s="9">
        <v>270069261.24000001</v>
      </c>
      <c r="D8" s="9">
        <v>349841978.51999998</v>
      </c>
      <c r="E8" s="9">
        <v>349841978.51999998</v>
      </c>
    </row>
    <row r="9" spans="1:5">
      <c r="A9" s="72"/>
      <c r="B9" s="74" t="s">
        <v>194</v>
      </c>
      <c r="C9" s="9">
        <v>149859965.19999999</v>
      </c>
      <c r="D9" s="9">
        <v>292305761.57999998</v>
      </c>
      <c r="E9" s="9">
        <v>292305761.57999998</v>
      </c>
    </row>
    <row r="10" spans="1:5">
      <c r="A10" s="72"/>
      <c r="B10" s="74" t="s">
        <v>195</v>
      </c>
      <c r="C10" s="9"/>
      <c r="D10" s="9"/>
      <c r="E10" s="9"/>
    </row>
    <row r="11" spans="1:5" ht="5.0999999999999996" customHeight="1">
      <c r="A11" s="72"/>
      <c r="B11" s="75"/>
      <c r="C11" s="9"/>
      <c r="D11" s="9"/>
      <c r="E11" s="9"/>
    </row>
    <row r="12" spans="1:5">
      <c r="A12" s="72"/>
      <c r="B12" s="73" t="s">
        <v>196</v>
      </c>
      <c r="C12" s="7">
        <f>SUM(C13:C14)</f>
        <v>398298985.10000002</v>
      </c>
      <c r="D12" s="7">
        <f t="shared" ref="D12:E12" si="1">SUM(D13:D14)</f>
        <v>512258053.75999999</v>
      </c>
      <c r="E12" s="7">
        <f t="shared" si="1"/>
        <v>471455448.59999996</v>
      </c>
    </row>
    <row r="13" spans="1:5">
      <c r="A13" s="72"/>
      <c r="B13" s="74" t="s">
        <v>197</v>
      </c>
      <c r="C13" s="9">
        <f>270069261.24-10686249.34</f>
        <v>259383011.90000001</v>
      </c>
      <c r="D13" s="9">
        <f>322569558.44-181960.66-10500000</f>
        <v>311887597.77999997</v>
      </c>
      <c r="E13" s="9">
        <f>311186560.25-181960.66-10500000</f>
        <v>300504599.58999997</v>
      </c>
    </row>
    <row r="14" spans="1:5">
      <c r="A14" s="72"/>
      <c r="B14" s="74" t="s">
        <v>198</v>
      </c>
      <c r="C14" s="9">
        <f>149859965.2-10943992</f>
        <v>138915973.19999999</v>
      </c>
      <c r="D14" s="9">
        <v>200370455.97999999</v>
      </c>
      <c r="E14" s="9">
        <v>170950849.00999999</v>
      </c>
    </row>
    <row r="15" spans="1:5" ht="5.0999999999999996" customHeight="1">
      <c r="A15" s="72"/>
      <c r="B15" s="75"/>
      <c r="C15" s="9"/>
      <c r="D15" s="9"/>
      <c r="E15" s="9"/>
    </row>
    <row r="16" spans="1:5">
      <c r="A16" s="72"/>
      <c r="B16" s="73" t="s">
        <v>199</v>
      </c>
      <c r="C16" s="76"/>
      <c r="D16" s="7">
        <f>SUM(D17:D18)</f>
        <v>0</v>
      </c>
      <c r="E16" s="7">
        <f>SUM(E17:E18)</f>
        <v>0</v>
      </c>
    </row>
    <row r="17" spans="1:5">
      <c r="A17" s="72"/>
      <c r="B17" s="74" t="s">
        <v>200</v>
      </c>
      <c r="C17" s="76"/>
      <c r="D17" s="9"/>
      <c r="E17" s="9"/>
    </row>
    <row r="18" spans="1:5">
      <c r="A18" s="72"/>
      <c r="B18" s="74" t="s">
        <v>201</v>
      </c>
      <c r="C18" s="76"/>
      <c r="D18" s="9"/>
      <c r="E18" s="9"/>
    </row>
    <row r="19" spans="1:5" ht="5.0999999999999996" customHeight="1">
      <c r="A19" s="72"/>
      <c r="B19" s="75"/>
      <c r="C19" s="9"/>
      <c r="D19" s="9"/>
      <c r="E19" s="9"/>
    </row>
    <row r="20" spans="1:5">
      <c r="A20" s="72"/>
      <c r="B20" s="73" t="s">
        <v>202</v>
      </c>
      <c r="C20" s="7">
        <f>C7-C12</f>
        <v>21630241.339999974</v>
      </c>
      <c r="D20" s="7">
        <f>D7-D12+D16</f>
        <v>129889686.33999991</v>
      </c>
      <c r="E20" s="7">
        <f>E7-E12+E16</f>
        <v>170692291.49999994</v>
      </c>
    </row>
    <row r="21" spans="1:5">
      <c r="A21" s="72"/>
      <c r="B21" s="73" t="s">
        <v>203</v>
      </c>
      <c r="C21" s="7">
        <f>C20-C41</f>
        <v>40874233.339999974</v>
      </c>
      <c r="D21" s="7">
        <f t="shared" ref="D21:E21" si="2">D20-D41</f>
        <v>149133678.33999991</v>
      </c>
      <c r="E21" s="7">
        <f t="shared" si="2"/>
        <v>189207617.49999994</v>
      </c>
    </row>
    <row r="22" spans="1:5" ht="22.5">
      <c r="A22" s="72"/>
      <c r="B22" s="73" t="s">
        <v>204</v>
      </c>
      <c r="C22" s="7">
        <f>C21</f>
        <v>40874233.339999974</v>
      </c>
      <c r="D22" s="7">
        <f>D21-D16</f>
        <v>149133678.33999991</v>
      </c>
      <c r="E22" s="7">
        <f>E21-E16</f>
        <v>189207617.49999994</v>
      </c>
    </row>
    <row r="23" spans="1:5" ht="5.0999999999999996" customHeight="1">
      <c r="A23" s="72"/>
      <c r="B23" s="75"/>
      <c r="C23" s="9"/>
      <c r="D23" s="9"/>
      <c r="E23" s="9"/>
    </row>
    <row r="24" spans="1:5">
      <c r="A24" s="68" t="s">
        <v>205</v>
      </c>
      <c r="B24" s="69"/>
      <c r="C24" s="77" t="s">
        <v>206</v>
      </c>
      <c r="D24" s="77" t="s">
        <v>190</v>
      </c>
      <c r="E24" s="77" t="s">
        <v>207</v>
      </c>
    </row>
    <row r="25" spans="1:5" ht="5.0999999999999996" customHeight="1">
      <c r="A25" s="72"/>
      <c r="B25" s="75"/>
      <c r="C25" s="9"/>
      <c r="D25" s="9"/>
      <c r="E25" s="9"/>
    </row>
    <row r="26" spans="1:5">
      <c r="A26" s="72"/>
      <c r="B26" s="73" t="s">
        <v>208</v>
      </c>
      <c r="C26" s="7">
        <f>SUM(C27:C28)</f>
        <v>2386249.34</v>
      </c>
      <c r="D26" s="7">
        <f t="shared" ref="D26:E26" si="3">SUM(D27:D28)</f>
        <v>2320145.1500000004</v>
      </c>
      <c r="E26" s="7">
        <f t="shared" si="3"/>
        <v>2119576.12</v>
      </c>
    </row>
    <row r="27" spans="1:5">
      <c r="A27" s="72"/>
      <c r="B27" s="74" t="s">
        <v>209</v>
      </c>
      <c r="C27" s="9">
        <v>186249.34</v>
      </c>
      <c r="D27" s="9">
        <v>181960.66</v>
      </c>
      <c r="E27" s="9">
        <v>181960.66</v>
      </c>
    </row>
    <row r="28" spans="1:5">
      <c r="A28" s="72"/>
      <c r="B28" s="74" t="s">
        <v>210</v>
      </c>
      <c r="C28" s="9">
        <v>2200000</v>
      </c>
      <c r="D28" s="9">
        <v>2138184.4900000002</v>
      </c>
      <c r="E28" s="9">
        <v>1937615.46</v>
      </c>
    </row>
    <row r="29" spans="1:5" ht="5.0999999999999996" customHeight="1">
      <c r="A29" s="72"/>
      <c r="B29" s="75"/>
      <c r="C29" s="9"/>
      <c r="D29" s="9"/>
      <c r="E29" s="9"/>
    </row>
    <row r="30" spans="1:5">
      <c r="A30" s="72"/>
      <c r="B30" s="73" t="s">
        <v>211</v>
      </c>
      <c r="C30" s="7">
        <f>C22+C26</f>
        <v>43260482.679999977</v>
      </c>
      <c r="D30" s="7">
        <f t="shared" ref="D30:E30" si="4">D22+D26</f>
        <v>151453823.48999992</v>
      </c>
      <c r="E30" s="7">
        <f t="shared" si="4"/>
        <v>191327193.61999995</v>
      </c>
    </row>
    <row r="31" spans="1:5" ht="5.0999999999999996" customHeight="1">
      <c r="A31" s="72"/>
      <c r="B31" s="75"/>
      <c r="C31" s="9"/>
      <c r="D31" s="9"/>
      <c r="E31" s="9"/>
    </row>
    <row r="32" spans="1:5" ht="22.5">
      <c r="A32" s="78" t="s">
        <v>205</v>
      </c>
      <c r="B32" s="78"/>
      <c r="C32" s="79" t="s">
        <v>212</v>
      </c>
      <c r="D32" s="77" t="s">
        <v>190</v>
      </c>
      <c r="E32" s="79" t="s">
        <v>213</v>
      </c>
    </row>
    <row r="33" spans="1:5" ht="5.0999999999999996" customHeight="1">
      <c r="A33" s="72"/>
      <c r="B33" s="80"/>
      <c r="C33" s="9"/>
      <c r="D33" s="9"/>
      <c r="E33" s="9"/>
    </row>
    <row r="34" spans="1:5">
      <c r="A34" s="72"/>
      <c r="B34" s="81" t="s">
        <v>214</v>
      </c>
      <c r="C34" s="7">
        <f>SUM(C35:C36)</f>
        <v>0</v>
      </c>
      <c r="D34" s="7">
        <f t="shared" ref="D34:E34" si="5">SUM(D35:D36)</f>
        <v>0</v>
      </c>
      <c r="E34" s="7">
        <f t="shared" si="5"/>
        <v>0</v>
      </c>
    </row>
    <row r="35" spans="1:5">
      <c r="A35" s="72"/>
      <c r="B35" s="74" t="s">
        <v>215</v>
      </c>
      <c r="C35" s="9"/>
      <c r="D35" s="9"/>
      <c r="E35" s="9"/>
    </row>
    <row r="36" spans="1:5">
      <c r="A36" s="72"/>
      <c r="B36" s="74" t="s">
        <v>216</v>
      </c>
      <c r="C36" s="9"/>
      <c r="D36" s="9"/>
      <c r="E36" s="9"/>
    </row>
    <row r="37" spans="1:5">
      <c r="A37" s="72"/>
      <c r="B37" s="81" t="s">
        <v>217</v>
      </c>
      <c r="C37" s="7">
        <f>SUM(C38:C39)</f>
        <v>19243992</v>
      </c>
      <c r="D37" s="7">
        <f t="shared" ref="D37:E37" si="6">SUM(D38:D39)</f>
        <v>19243992</v>
      </c>
      <c r="E37" s="7">
        <f t="shared" si="6"/>
        <v>18515326</v>
      </c>
    </row>
    <row r="38" spans="1:5">
      <c r="A38" s="72"/>
      <c r="B38" s="74" t="s">
        <v>218</v>
      </c>
      <c r="C38" s="9">
        <v>10500000</v>
      </c>
      <c r="D38" s="9">
        <v>10500000</v>
      </c>
      <c r="E38" s="9">
        <v>10500000</v>
      </c>
    </row>
    <row r="39" spans="1:5">
      <c r="A39" s="72"/>
      <c r="B39" s="74" t="s">
        <v>219</v>
      </c>
      <c r="C39" s="9">
        <v>8743992</v>
      </c>
      <c r="D39" s="9">
        <v>8743992</v>
      </c>
      <c r="E39" s="9">
        <v>8015326</v>
      </c>
    </row>
    <row r="40" spans="1:5" ht="5.0999999999999996" customHeight="1">
      <c r="A40" s="72"/>
      <c r="B40" s="80"/>
      <c r="C40" s="9"/>
      <c r="D40" s="9"/>
      <c r="E40" s="9"/>
    </row>
    <row r="41" spans="1:5">
      <c r="A41" s="72"/>
      <c r="B41" s="81" t="s">
        <v>220</v>
      </c>
      <c r="C41" s="7">
        <f>C34-C37</f>
        <v>-19243992</v>
      </c>
      <c r="D41" s="7">
        <f t="shared" ref="D41:E41" si="7">D34-D37</f>
        <v>-19243992</v>
      </c>
      <c r="E41" s="7">
        <f t="shared" si="7"/>
        <v>-18515326</v>
      </c>
    </row>
    <row r="42" spans="1:5" ht="5.0999999999999996" customHeight="1">
      <c r="A42" s="72"/>
      <c r="B42" s="81"/>
      <c r="C42" s="7"/>
      <c r="D42" s="7"/>
      <c r="E42" s="7"/>
    </row>
    <row r="43" spans="1:5" ht="22.5">
      <c r="A43" s="78" t="s">
        <v>205</v>
      </c>
      <c r="B43" s="78"/>
      <c r="C43" s="79" t="s">
        <v>212</v>
      </c>
      <c r="D43" s="77" t="s">
        <v>190</v>
      </c>
      <c r="E43" s="79" t="s">
        <v>213</v>
      </c>
    </row>
    <row r="44" spans="1:5" ht="5.0999999999999996" customHeight="1">
      <c r="A44" s="72"/>
      <c r="B44" s="80"/>
      <c r="C44" s="9"/>
      <c r="D44" s="9"/>
      <c r="E44" s="9"/>
    </row>
    <row r="45" spans="1:5">
      <c r="A45" s="72"/>
      <c r="B45" s="80" t="s">
        <v>221</v>
      </c>
      <c r="C45" s="9">
        <f>+C8</f>
        <v>270069261.24000001</v>
      </c>
      <c r="D45" s="9">
        <f>+D8</f>
        <v>349841978.51999998</v>
      </c>
      <c r="E45" s="9">
        <f>+E8</f>
        <v>349841978.51999998</v>
      </c>
    </row>
    <row r="46" spans="1:5">
      <c r="A46" s="72"/>
      <c r="B46" s="80" t="s">
        <v>222</v>
      </c>
      <c r="C46" s="9">
        <f>C47-C48</f>
        <v>-10500000</v>
      </c>
      <c r="D46" s="9">
        <f t="shared" ref="D46:E46" si="8">D47-D48</f>
        <v>-10500000</v>
      </c>
      <c r="E46" s="9">
        <f t="shared" si="8"/>
        <v>-10500000</v>
      </c>
    </row>
    <row r="47" spans="1:5">
      <c r="A47" s="72"/>
      <c r="B47" s="82" t="s">
        <v>215</v>
      </c>
      <c r="C47" s="9"/>
      <c r="D47" s="9"/>
      <c r="E47" s="9"/>
    </row>
    <row r="48" spans="1:5">
      <c r="A48" s="72"/>
      <c r="B48" s="82" t="s">
        <v>218</v>
      </c>
      <c r="C48" s="9">
        <v>10500000</v>
      </c>
      <c r="D48" s="9">
        <v>10500000</v>
      </c>
      <c r="E48" s="9">
        <v>10500000</v>
      </c>
    </row>
    <row r="49" spans="1:5" ht="5.0999999999999996" customHeight="1">
      <c r="A49" s="72"/>
      <c r="B49" s="80"/>
      <c r="C49" s="9"/>
      <c r="D49" s="9"/>
      <c r="E49" s="9"/>
    </row>
    <row r="50" spans="1:5">
      <c r="A50" s="72"/>
      <c r="B50" s="80" t="s">
        <v>197</v>
      </c>
      <c r="C50" s="9">
        <v>259383011.90000001</v>
      </c>
      <c r="D50" s="9">
        <v>311887597.77999997</v>
      </c>
      <c r="E50" s="9">
        <v>300504599.58999997</v>
      </c>
    </row>
    <row r="51" spans="1:5" ht="5.0999999999999996" customHeight="1">
      <c r="A51" s="72"/>
      <c r="B51" s="80"/>
      <c r="C51" s="9"/>
      <c r="D51" s="9"/>
      <c r="E51" s="9"/>
    </row>
    <row r="52" spans="1:5">
      <c r="A52" s="72"/>
      <c r="B52" s="80" t="s">
        <v>200</v>
      </c>
      <c r="C52" s="76"/>
      <c r="D52" s="9"/>
      <c r="E52" s="9"/>
    </row>
    <row r="53" spans="1:5" ht="5.0999999999999996" customHeight="1">
      <c r="A53" s="72"/>
      <c r="B53" s="80"/>
      <c r="C53" s="9"/>
      <c r="D53" s="9"/>
      <c r="E53" s="9"/>
    </row>
    <row r="54" spans="1:5">
      <c r="A54" s="72"/>
      <c r="B54" s="81" t="s">
        <v>223</v>
      </c>
      <c r="C54" s="7">
        <f>C45+C46-C50</f>
        <v>186249.34000000358</v>
      </c>
      <c r="D54" s="7">
        <f t="shared" ref="D54:E54" si="9">D45+D46-D50+D52</f>
        <v>27454380.74000001</v>
      </c>
      <c r="E54" s="7">
        <f t="shared" si="9"/>
        <v>38837378.930000007</v>
      </c>
    </row>
    <row r="55" spans="1:5" ht="22.5">
      <c r="A55" s="72"/>
      <c r="B55" s="73" t="s">
        <v>224</v>
      </c>
      <c r="C55" s="7">
        <f>C54-C46</f>
        <v>10686249.340000004</v>
      </c>
      <c r="D55" s="7">
        <f t="shared" ref="D55:E55" si="10">D54-D46</f>
        <v>37954380.74000001</v>
      </c>
      <c r="E55" s="7">
        <f t="shared" si="10"/>
        <v>49337378.930000007</v>
      </c>
    </row>
    <row r="56" spans="1:5" ht="5.0999999999999996" customHeight="1">
      <c r="A56" s="72"/>
      <c r="B56" s="80"/>
      <c r="C56" s="9"/>
      <c r="D56" s="9"/>
      <c r="E56" s="9"/>
    </row>
    <row r="57" spans="1:5" ht="22.5">
      <c r="A57" s="78" t="s">
        <v>205</v>
      </c>
      <c r="B57" s="78"/>
      <c r="C57" s="79" t="s">
        <v>212</v>
      </c>
      <c r="D57" s="77" t="s">
        <v>190</v>
      </c>
      <c r="E57" s="79" t="s">
        <v>213</v>
      </c>
    </row>
    <row r="58" spans="1:5" ht="5.0999999999999996" customHeight="1">
      <c r="A58" s="72"/>
      <c r="B58" s="80"/>
      <c r="C58" s="9"/>
      <c r="D58" s="9"/>
      <c r="E58" s="9"/>
    </row>
    <row r="59" spans="1:5">
      <c r="A59" s="72"/>
      <c r="B59" s="80" t="s">
        <v>194</v>
      </c>
      <c r="C59" s="9">
        <f>+C9</f>
        <v>149859965.19999999</v>
      </c>
      <c r="D59" s="9">
        <f>+D9</f>
        <v>292305761.57999998</v>
      </c>
      <c r="E59" s="9">
        <f>+E9</f>
        <v>292305761.57999998</v>
      </c>
    </row>
    <row r="60" spans="1:5">
      <c r="A60" s="72"/>
      <c r="B60" s="80" t="s">
        <v>225</v>
      </c>
      <c r="C60" s="9">
        <f>C61-C62</f>
        <v>-8743992</v>
      </c>
      <c r="D60" s="9">
        <f t="shared" ref="D60:E60" si="11">D61-D62</f>
        <v>-8743992</v>
      </c>
      <c r="E60" s="9">
        <f t="shared" si="11"/>
        <v>-8015326</v>
      </c>
    </row>
    <row r="61" spans="1:5">
      <c r="A61" s="72"/>
      <c r="B61" s="82" t="s">
        <v>216</v>
      </c>
      <c r="C61" s="9"/>
      <c r="D61" s="9"/>
      <c r="E61" s="9"/>
    </row>
    <row r="62" spans="1:5">
      <c r="A62" s="72"/>
      <c r="B62" s="82" t="s">
        <v>219</v>
      </c>
      <c r="C62" s="9">
        <f>+C39</f>
        <v>8743992</v>
      </c>
      <c r="D62" s="9">
        <f>+D39</f>
        <v>8743992</v>
      </c>
      <c r="E62" s="9">
        <f>+E39</f>
        <v>8015326</v>
      </c>
    </row>
    <row r="63" spans="1:5" ht="5.0999999999999996" customHeight="1">
      <c r="A63" s="72"/>
      <c r="B63" s="80"/>
      <c r="C63" s="9"/>
      <c r="D63" s="9"/>
      <c r="E63" s="9"/>
    </row>
    <row r="64" spans="1:5">
      <c r="A64" s="72"/>
      <c r="B64" s="80" t="s">
        <v>226</v>
      </c>
      <c r="C64" s="9">
        <f>+C14</f>
        <v>138915973.19999999</v>
      </c>
      <c r="D64" s="9">
        <f>+D14</f>
        <v>200370455.97999999</v>
      </c>
      <c r="E64" s="9">
        <f>+E14</f>
        <v>170950849.00999999</v>
      </c>
    </row>
    <row r="65" spans="1:5" ht="5.0999999999999996" customHeight="1">
      <c r="A65" s="72"/>
      <c r="B65" s="80"/>
      <c r="C65" s="9"/>
      <c r="D65" s="9"/>
      <c r="E65" s="9"/>
    </row>
    <row r="66" spans="1:5">
      <c r="A66" s="72"/>
      <c r="B66" s="80" t="s">
        <v>201</v>
      </c>
      <c r="C66" s="76"/>
      <c r="D66" s="9"/>
      <c r="E66" s="9"/>
    </row>
    <row r="67" spans="1:5" ht="5.0999999999999996" customHeight="1">
      <c r="A67" s="72"/>
      <c r="B67" s="80"/>
      <c r="C67" s="9"/>
      <c r="D67" s="9"/>
      <c r="E67" s="9"/>
    </row>
    <row r="68" spans="1:5">
      <c r="A68" s="72"/>
      <c r="B68" s="81" t="s">
        <v>227</v>
      </c>
      <c r="C68" s="7">
        <f>C59+C60-C64</f>
        <v>2200000</v>
      </c>
      <c r="D68" s="7">
        <f>D59+D60-D64-D66</f>
        <v>83191313.599999994</v>
      </c>
      <c r="E68" s="7">
        <f>E59+E60-E64-E66</f>
        <v>113339586.56999999</v>
      </c>
    </row>
    <row r="69" spans="1:5">
      <c r="A69" s="72"/>
      <c r="B69" s="81" t="s">
        <v>228</v>
      </c>
      <c r="C69" s="7">
        <f>C68-C60</f>
        <v>10943992</v>
      </c>
      <c r="D69" s="7">
        <f t="shared" ref="D69:E69" si="12">D68-D60</f>
        <v>91935305.599999994</v>
      </c>
      <c r="E69" s="7">
        <f t="shared" si="12"/>
        <v>121354912.56999999</v>
      </c>
    </row>
    <row r="70" spans="1:5" ht="5.0999999999999996" customHeight="1">
      <c r="A70" s="83"/>
      <c r="B70" s="84"/>
      <c r="C70" s="85"/>
      <c r="D70" s="85"/>
      <c r="E70" s="85"/>
    </row>
  </sheetData>
  <mergeCells count="6">
    <mergeCell ref="A1:E4"/>
    <mergeCell ref="A5:B5"/>
    <mergeCell ref="A24:B24"/>
    <mergeCell ref="A32:B32"/>
    <mergeCell ref="A43:B43"/>
    <mergeCell ref="A57:B57"/>
  </mergeCells>
  <pageMargins left="0.43307086614173229" right="0.15748031496062992" top="0.43307086614173229" bottom="0.43307086614173229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activeCell="A23" sqref="A23"/>
    </sheetView>
  </sheetViews>
  <sheetFormatPr baseColWidth="10" defaultColWidth="12" defaultRowHeight="11.25"/>
  <cols>
    <col min="1" max="1" width="90.83203125" style="18" customWidth="1"/>
    <col min="2" max="7" width="16.83203125" style="18" customWidth="1"/>
    <col min="8" max="16384" width="12" style="18"/>
  </cols>
  <sheetData>
    <row r="1" spans="1:7" ht="45.95" customHeight="1">
      <c r="A1" s="86" t="s">
        <v>229</v>
      </c>
      <c r="B1" s="26"/>
      <c r="C1" s="26"/>
      <c r="D1" s="26"/>
      <c r="E1" s="26"/>
      <c r="F1" s="26"/>
      <c r="G1" s="27"/>
    </row>
    <row r="2" spans="1:7">
      <c r="A2" s="87"/>
      <c r="B2" s="88" t="s">
        <v>230</v>
      </c>
      <c r="C2" s="88"/>
      <c r="D2" s="88"/>
      <c r="E2" s="88"/>
      <c r="F2" s="88"/>
      <c r="G2" s="89"/>
    </row>
    <row r="3" spans="1:7" ht="22.5">
      <c r="A3" s="90" t="s">
        <v>0</v>
      </c>
      <c r="B3" s="91" t="s">
        <v>231</v>
      </c>
      <c r="C3" s="28" t="s">
        <v>232</v>
      </c>
      <c r="D3" s="91" t="s">
        <v>233</v>
      </c>
      <c r="E3" s="91" t="s">
        <v>190</v>
      </c>
      <c r="F3" s="91" t="s">
        <v>234</v>
      </c>
      <c r="G3" s="90" t="s">
        <v>235</v>
      </c>
    </row>
    <row r="4" spans="1:7" ht="5.0999999999999996" customHeight="1">
      <c r="A4" s="92"/>
      <c r="B4" s="4"/>
      <c r="C4" s="4"/>
      <c r="D4" s="4"/>
      <c r="E4" s="4"/>
      <c r="F4" s="4"/>
      <c r="G4" s="4"/>
    </row>
    <row r="5" spans="1:7">
      <c r="A5" s="93" t="s">
        <v>236</v>
      </c>
      <c r="B5" s="9"/>
      <c r="C5" s="9"/>
      <c r="D5" s="9"/>
      <c r="E5" s="9"/>
      <c r="F5" s="9"/>
      <c r="G5" s="9"/>
    </row>
    <row r="6" spans="1:7">
      <c r="A6" s="94" t="s">
        <v>237</v>
      </c>
      <c r="B6" s="9">
        <v>73691964.609999999</v>
      </c>
      <c r="C6" s="9">
        <v>8768143.8100000005</v>
      </c>
      <c r="D6" s="9">
        <v>82460108.420000002</v>
      </c>
      <c r="E6" s="9">
        <v>70845130.700000003</v>
      </c>
      <c r="F6" s="9">
        <v>70845130.700000003</v>
      </c>
      <c r="G6" s="9">
        <f>D6-E6</f>
        <v>11614977.719999999</v>
      </c>
    </row>
    <row r="7" spans="1:7">
      <c r="A7" s="94" t="s">
        <v>238</v>
      </c>
      <c r="B7" s="9"/>
      <c r="C7" s="9"/>
      <c r="D7" s="9"/>
      <c r="E7" s="9"/>
      <c r="F7" s="9"/>
      <c r="G7" s="9">
        <f t="shared" ref="G7:G69" si="0">D7-E7</f>
        <v>0</v>
      </c>
    </row>
    <row r="8" spans="1:7">
      <c r="A8" s="94" t="s">
        <v>239</v>
      </c>
      <c r="B8" s="9">
        <v>62524.74</v>
      </c>
      <c r="C8" s="9">
        <v>35000</v>
      </c>
      <c r="D8" s="9">
        <v>97524.74</v>
      </c>
      <c r="E8" s="9">
        <v>93632.46</v>
      </c>
      <c r="F8" s="9">
        <v>93632.46</v>
      </c>
      <c r="G8" s="9">
        <f t="shared" si="0"/>
        <v>3892.2799999999988</v>
      </c>
    </row>
    <row r="9" spans="1:7">
      <c r="A9" s="94" t="s">
        <v>240</v>
      </c>
      <c r="B9" s="9">
        <v>23259331.309999999</v>
      </c>
      <c r="C9" s="9">
        <v>1785000</v>
      </c>
      <c r="D9" s="9">
        <v>25044331.309999999</v>
      </c>
      <c r="E9" s="9">
        <v>15867576.439999999</v>
      </c>
      <c r="F9" s="9">
        <v>15867576.439999999</v>
      </c>
      <c r="G9" s="9">
        <f t="shared" si="0"/>
        <v>9176754.8699999992</v>
      </c>
    </row>
    <row r="10" spans="1:7">
      <c r="A10" s="94" t="s">
        <v>241</v>
      </c>
      <c r="B10" s="9">
        <v>12168926.970000001</v>
      </c>
      <c r="C10" s="9">
        <v>1580000</v>
      </c>
      <c r="D10" s="9">
        <v>13748926.970000001</v>
      </c>
      <c r="E10" s="9">
        <v>6005594.1099999994</v>
      </c>
      <c r="F10" s="9">
        <v>6005594.1099999994</v>
      </c>
      <c r="G10" s="9">
        <f t="shared" si="0"/>
        <v>7743332.8600000013</v>
      </c>
    </row>
    <row r="11" spans="1:7">
      <c r="A11" s="94" t="s">
        <v>242</v>
      </c>
      <c r="B11" s="9">
        <v>18865785.140000001</v>
      </c>
      <c r="C11" s="9">
        <v>3249745.75</v>
      </c>
      <c r="D11" s="9">
        <v>22115530.890000001</v>
      </c>
      <c r="E11" s="9">
        <v>16581383.609999999</v>
      </c>
      <c r="F11" s="9">
        <v>16581383.609999999</v>
      </c>
      <c r="G11" s="9">
        <f t="shared" si="0"/>
        <v>5534147.2800000012</v>
      </c>
    </row>
    <row r="12" spans="1:7">
      <c r="A12" s="94" t="s">
        <v>243</v>
      </c>
      <c r="B12" s="9"/>
      <c r="C12" s="9"/>
      <c r="D12" s="9"/>
      <c r="E12" s="9"/>
      <c r="F12" s="9"/>
      <c r="G12" s="9">
        <f t="shared" si="0"/>
        <v>0</v>
      </c>
    </row>
    <row r="13" spans="1:7">
      <c r="A13" s="94" t="s">
        <v>244</v>
      </c>
      <c r="B13" s="7">
        <f>SUM(B14:B24)</f>
        <v>139365409.90000001</v>
      </c>
      <c r="C13" s="7">
        <f t="shared" ref="C13:F13" si="1">SUM(C14:C24)</f>
        <v>12249017.1</v>
      </c>
      <c r="D13" s="7">
        <f t="shared" si="1"/>
        <v>151614427</v>
      </c>
      <c r="E13" s="7">
        <f t="shared" si="1"/>
        <v>163713737.66999999</v>
      </c>
      <c r="F13" s="7">
        <f t="shared" si="1"/>
        <v>163713737.66999999</v>
      </c>
      <c r="G13" s="7">
        <f t="shared" si="0"/>
        <v>-12099310.669999987</v>
      </c>
    </row>
    <row r="14" spans="1:7">
      <c r="A14" s="95" t="s">
        <v>245</v>
      </c>
      <c r="B14" s="9">
        <v>95105994</v>
      </c>
      <c r="C14" s="9">
        <v>6827888</v>
      </c>
      <c r="D14" s="9">
        <v>101933882</v>
      </c>
      <c r="E14" s="9">
        <v>111646147.98999999</v>
      </c>
      <c r="F14" s="9">
        <v>111646147.98999999</v>
      </c>
      <c r="G14" s="9">
        <f t="shared" si="0"/>
        <v>-9712265.9899999946</v>
      </c>
    </row>
    <row r="15" spans="1:7">
      <c r="A15" s="95" t="s">
        <v>246</v>
      </c>
      <c r="B15" s="9">
        <v>17954162</v>
      </c>
      <c r="C15" s="9">
        <v>862389</v>
      </c>
      <c r="D15" s="9">
        <v>18816551</v>
      </c>
      <c r="E15" s="9">
        <v>19756585.239999998</v>
      </c>
      <c r="F15" s="9">
        <v>19756585.239999998</v>
      </c>
      <c r="G15" s="9">
        <f t="shared" si="0"/>
        <v>-940034.23999999836</v>
      </c>
    </row>
    <row r="16" spans="1:7">
      <c r="A16" s="95" t="s">
        <v>247</v>
      </c>
      <c r="B16" s="9">
        <v>6833979.54</v>
      </c>
      <c r="C16" s="9">
        <v>643729.46</v>
      </c>
      <c r="D16" s="9">
        <v>7477709</v>
      </c>
      <c r="E16" s="9">
        <v>8035509.2800000003</v>
      </c>
      <c r="F16" s="9">
        <v>8035509.2800000003</v>
      </c>
      <c r="G16" s="9">
        <f t="shared" si="0"/>
        <v>-557800.28000000026</v>
      </c>
    </row>
    <row r="17" spans="1:7">
      <c r="A17" s="95" t="s">
        <v>248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 t="shared" si="0"/>
        <v>0</v>
      </c>
    </row>
    <row r="18" spans="1:7">
      <c r="A18" s="95" t="s">
        <v>249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 t="shared" si="0"/>
        <v>0</v>
      </c>
    </row>
    <row r="19" spans="1:7">
      <c r="A19" s="95" t="s">
        <v>250</v>
      </c>
      <c r="B19" s="9">
        <v>2249281.4900000002</v>
      </c>
      <c r="C19" s="9">
        <v>-73846.490000000224</v>
      </c>
      <c r="D19" s="9">
        <v>2175435</v>
      </c>
      <c r="E19" s="9">
        <v>1790430.17</v>
      </c>
      <c r="F19" s="9">
        <v>1790430.17</v>
      </c>
      <c r="G19" s="9">
        <f t="shared" si="0"/>
        <v>385004.83000000007</v>
      </c>
    </row>
    <row r="20" spans="1:7">
      <c r="A20" s="95" t="s">
        <v>251</v>
      </c>
      <c r="B20" s="9"/>
      <c r="C20" s="9"/>
      <c r="D20" s="9"/>
      <c r="E20" s="9"/>
      <c r="F20" s="9"/>
      <c r="G20" s="9">
        <f t="shared" si="0"/>
        <v>0</v>
      </c>
    </row>
    <row r="21" spans="1:7">
      <c r="A21" s="95" t="s">
        <v>252</v>
      </c>
      <c r="B21" s="9"/>
      <c r="C21" s="9"/>
      <c r="D21" s="9"/>
      <c r="E21" s="9"/>
      <c r="F21" s="9"/>
      <c r="G21" s="9">
        <f t="shared" si="0"/>
        <v>0</v>
      </c>
    </row>
    <row r="22" spans="1:7">
      <c r="A22" s="95" t="s">
        <v>253</v>
      </c>
      <c r="B22" s="9">
        <v>5221992.87</v>
      </c>
      <c r="C22" s="9">
        <v>340730.12999999989</v>
      </c>
      <c r="D22" s="9">
        <v>5562723</v>
      </c>
      <c r="E22" s="9">
        <v>5728293.9900000002</v>
      </c>
      <c r="F22" s="9">
        <v>5728293.9900000002</v>
      </c>
      <c r="G22" s="9">
        <f t="shared" si="0"/>
        <v>-165570.99000000022</v>
      </c>
    </row>
    <row r="23" spans="1:7">
      <c r="A23" s="95" t="s">
        <v>254</v>
      </c>
      <c r="B23" s="9">
        <v>12000000</v>
      </c>
      <c r="C23" s="9">
        <v>3648127</v>
      </c>
      <c r="D23" s="9">
        <v>15648127</v>
      </c>
      <c r="E23" s="9">
        <v>16756771</v>
      </c>
      <c r="F23" s="9">
        <v>16756771</v>
      </c>
      <c r="G23" s="9">
        <f t="shared" si="0"/>
        <v>-1108644</v>
      </c>
    </row>
    <row r="24" spans="1:7">
      <c r="A24" s="95" t="s">
        <v>255</v>
      </c>
      <c r="B24" s="9"/>
      <c r="C24" s="9"/>
      <c r="D24" s="9"/>
      <c r="E24" s="9"/>
      <c r="F24" s="9"/>
      <c r="G24" s="9">
        <f t="shared" si="0"/>
        <v>0</v>
      </c>
    </row>
    <row r="25" spans="1:7">
      <c r="A25" s="94" t="s">
        <v>256</v>
      </c>
      <c r="B25" s="7">
        <f>SUM(B26:B30)</f>
        <v>2464746.5700000003</v>
      </c>
      <c r="C25" s="7">
        <f t="shared" ref="C25:F25" si="2">SUM(C26:C30)</f>
        <v>146539.00000000003</v>
      </c>
      <c r="D25" s="7">
        <f t="shared" si="2"/>
        <v>2611285.5700000003</v>
      </c>
      <c r="E25" s="7">
        <f t="shared" si="2"/>
        <v>3062503.49</v>
      </c>
      <c r="F25" s="7">
        <f t="shared" si="2"/>
        <v>3062503.49</v>
      </c>
      <c r="G25" s="9">
        <f t="shared" si="0"/>
        <v>-451217.91999999993</v>
      </c>
    </row>
    <row r="26" spans="1:7">
      <c r="A26" s="95" t="s">
        <v>257</v>
      </c>
      <c r="B26" s="9">
        <v>56254.48</v>
      </c>
      <c r="C26" s="9">
        <v>-39768.540000000008</v>
      </c>
      <c r="D26" s="9">
        <v>16485.939999999999</v>
      </c>
      <c r="E26" s="9">
        <v>18496.38</v>
      </c>
      <c r="F26" s="9">
        <v>18496.38</v>
      </c>
      <c r="G26" s="9">
        <f t="shared" si="0"/>
        <v>-2010.4400000000023</v>
      </c>
    </row>
    <row r="27" spans="1:7">
      <c r="A27" s="95" t="s">
        <v>258</v>
      </c>
      <c r="B27" s="9">
        <v>386582.1</v>
      </c>
      <c r="C27" s="9">
        <v>16386.900000000023</v>
      </c>
      <c r="D27" s="9">
        <v>402969</v>
      </c>
      <c r="E27" s="9">
        <v>398772.96</v>
      </c>
      <c r="F27" s="9">
        <v>398772.96</v>
      </c>
      <c r="G27" s="9">
        <f t="shared" si="0"/>
        <v>4196.039999999979</v>
      </c>
    </row>
    <row r="28" spans="1:7">
      <c r="A28" s="95" t="s">
        <v>259</v>
      </c>
      <c r="B28" s="9">
        <v>1253614.56</v>
      </c>
      <c r="C28" s="9">
        <v>234742.28000000003</v>
      </c>
      <c r="D28" s="9">
        <v>1488356.84</v>
      </c>
      <c r="E28" s="9">
        <v>1871091.68</v>
      </c>
      <c r="F28" s="9">
        <v>1871091.68</v>
      </c>
      <c r="G28" s="9">
        <f t="shared" si="0"/>
        <v>-382734.83999999985</v>
      </c>
    </row>
    <row r="29" spans="1:7">
      <c r="A29" s="95" t="s">
        <v>260</v>
      </c>
      <c r="B29" s="9"/>
      <c r="C29" s="9"/>
      <c r="D29" s="9"/>
      <c r="E29" s="9"/>
      <c r="F29" s="9"/>
      <c r="G29" s="9">
        <f t="shared" si="0"/>
        <v>0</v>
      </c>
    </row>
    <row r="30" spans="1:7">
      <c r="A30" s="95" t="s">
        <v>261</v>
      </c>
      <c r="B30" s="9">
        <v>768295.43</v>
      </c>
      <c r="C30" s="9">
        <v>-64821.640000000014</v>
      </c>
      <c r="D30" s="9">
        <v>703473.79</v>
      </c>
      <c r="E30" s="9">
        <v>774142.47</v>
      </c>
      <c r="F30" s="9">
        <v>774142.47</v>
      </c>
      <c r="G30" s="9">
        <f t="shared" si="0"/>
        <v>-70668.679999999935</v>
      </c>
    </row>
    <row r="31" spans="1:7">
      <c r="A31" s="94" t="s">
        <v>262</v>
      </c>
      <c r="B31" s="9"/>
      <c r="C31" s="9"/>
      <c r="D31" s="9"/>
      <c r="E31" s="9"/>
      <c r="F31" s="9"/>
      <c r="G31" s="9">
        <f t="shared" si="0"/>
        <v>0</v>
      </c>
    </row>
    <row r="32" spans="1:7">
      <c r="A32" s="94" t="s">
        <v>263</v>
      </c>
      <c r="B32" s="9">
        <f>SUM(B33)</f>
        <v>190572</v>
      </c>
      <c r="C32" s="9">
        <f t="shared" ref="C32:F32" si="3">SUM(C33)</f>
        <v>98717137.669999987</v>
      </c>
      <c r="D32" s="9">
        <f t="shared" si="3"/>
        <v>98907709.669999987</v>
      </c>
      <c r="E32" s="9">
        <f t="shared" si="3"/>
        <v>73672420.040000007</v>
      </c>
      <c r="F32" s="9">
        <f t="shared" si="3"/>
        <v>73672420.040000007</v>
      </c>
      <c r="G32" s="9">
        <f t="shared" si="0"/>
        <v>25235289.62999998</v>
      </c>
    </row>
    <row r="33" spans="1:7">
      <c r="A33" s="95" t="s">
        <v>264</v>
      </c>
      <c r="B33" s="9">
        <v>190572</v>
      </c>
      <c r="C33" s="9">
        <v>98717137.669999987</v>
      </c>
      <c r="D33" s="9">
        <v>98907709.669999987</v>
      </c>
      <c r="E33" s="9">
        <v>73672420.040000007</v>
      </c>
      <c r="F33" s="9">
        <v>73672420.040000007</v>
      </c>
      <c r="G33" s="9">
        <f t="shared" si="0"/>
        <v>25235289.62999998</v>
      </c>
    </row>
    <row r="34" spans="1:7">
      <c r="A34" s="94" t="s">
        <v>265</v>
      </c>
      <c r="B34" s="9">
        <f>SUM(B35:B36)</f>
        <v>0</v>
      </c>
      <c r="C34" s="9">
        <f t="shared" ref="C34:F34" si="4">SUM(C35:C36)</f>
        <v>0</v>
      </c>
      <c r="D34" s="9">
        <f t="shared" si="4"/>
        <v>0</v>
      </c>
      <c r="E34" s="9">
        <f t="shared" si="4"/>
        <v>0</v>
      </c>
      <c r="F34" s="9">
        <f t="shared" si="4"/>
        <v>0</v>
      </c>
      <c r="G34" s="9">
        <f t="shared" si="0"/>
        <v>0</v>
      </c>
    </row>
    <row r="35" spans="1:7">
      <c r="A35" s="95" t="s">
        <v>266</v>
      </c>
      <c r="B35" s="9"/>
      <c r="C35" s="9"/>
      <c r="D35" s="9"/>
      <c r="E35" s="9"/>
      <c r="F35" s="9"/>
      <c r="G35" s="9">
        <f t="shared" si="0"/>
        <v>0</v>
      </c>
    </row>
    <row r="36" spans="1:7">
      <c r="A36" s="95" t="s">
        <v>267</v>
      </c>
      <c r="B36" s="9"/>
      <c r="C36" s="9"/>
      <c r="D36" s="9"/>
      <c r="E36" s="9"/>
      <c r="F36" s="9"/>
      <c r="G36" s="9">
        <f t="shared" si="0"/>
        <v>0</v>
      </c>
    </row>
    <row r="37" spans="1:7">
      <c r="A37" s="93" t="s">
        <v>268</v>
      </c>
      <c r="B37" s="7">
        <f>SUM(B6:B13)+B25+B31+B32+B34</f>
        <v>270069261.24000001</v>
      </c>
      <c r="C37" s="7">
        <f>SUM(C6:C13)+C25+C31+C32+C34</f>
        <v>126530583.32999998</v>
      </c>
      <c r="D37" s="7">
        <f>SUM(D6:D13)+D25+D31+D32+D34</f>
        <v>396599844.56999993</v>
      </c>
      <c r="E37" s="7">
        <f>SUM(E6:E13)+E25+E31+E32+E34</f>
        <v>349841978.52000004</v>
      </c>
      <c r="F37" s="7">
        <f>SUM(F6:F13)+F25+F31+F32+F34</f>
        <v>349841978.52000004</v>
      </c>
      <c r="G37" s="7">
        <f t="shared" si="0"/>
        <v>46757866.049999893</v>
      </c>
    </row>
    <row r="38" spans="1:7">
      <c r="A38" s="93" t="s">
        <v>269</v>
      </c>
      <c r="B38" s="96"/>
      <c r="C38" s="96"/>
      <c r="D38" s="96"/>
      <c r="E38" s="96"/>
      <c r="F38" s="96"/>
      <c r="G38" s="7">
        <f>IF(G37&gt;0,G37,0)</f>
        <v>46757866.049999893</v>
      </c>
    </row>
    <row r="39" spans="1:7" ht="5.0999999999999996" customHeight="1">
      <c r="A39" s="97"/>
      <c r="B39" s="9"/>
      <c r="C39" s="9"/>
      <c r="D39" s="9"/>
      <c r="E39" s="9"/>
      <c r="F39" s="9"/>
      <c r="G39" s="9"/>
    </row>
    <row r="40" spans="1:7">
      <c r="A40" s="93" t="s">
        <v>270</v>
      </c>
      <c r="B40" s="9"/>
      <c r="C40" s="9"/>
      <c r="D40" s="9"/>
      <c r="E40" s="9"/>
      <c r="F40" s="9"/>
      <c r="G40" s="9"/>
    </row>
    <row r="41" spans="1:7">
      <c r="A41" s="94" t="s">
        <v>271</v>
      </c>
      <c r="B41" s="9">
        <f>SUM(B42:B49)</f>
        <v>149859965.19999999</v>
      </c>
      <c r="C41" s="9">
        <f t="shared" ref="C41:F41" si="5">SUM(C42:C49)</f>
        <v>13440037.82</v>
      </c>
      <c r="D41" s="9">
        <f t="shared" si="5"/>
        <v>163300003.01999998</v>
      </c>
      <c r="E41" s="9">
        <f t="shared" si="5"/>
        <v>165731076.69</v>
      </c>
      <c r="F41" s="9">
        <f t="shared" si="5"/>
        <v>165731076.69</v>
      </c>
      <c r="G41" s="9">
        <f t="shared" si="0"/>
        <v>-2431073.6700000167</v>
      </c>
    </row>
    <row r="42" spans="1:7">
      <c r="A42" s="95" t="s">
        <v>272</v>
      </c>
      <c r="B42" s="9"/>
      <c r="C42" s="9"/>
      <c r="D42" s="9"/>
      <c r="E42" s="9"/>
      <c r="F42" s="9"/>
      <c r="G42" s="9">
        <f t="shared" si="0"/>
        <v>0</v>
      </c>
    </row>
    <row r="43" spans="1:7">
      <c r="A43" s="95" t="s">
        <v>273</v>
      </c>
      <c r="B43" s="9"/>
      <c r="C43" s="9"/>
      <c r="D43" s="9"/>
      <c r="E43" s="9"/>
      <c r="F43" s="9"/>
      <c r="G43" s="9">
        <f t="shared" si="0"/>
        <v>0</v>
      </c>
    </row>
    <row r="44" spans="1:7">
      <c r="A44" s="95" t="s">
        <v>274</v>
      </c>
      <c r="B44" s="9">
        <v>60672293.200000003</v>
      </c>
      <c r="C44" s="9">
        <v>9290453.8200000003</v>
      </c>
      <c r="D44" s="9">
        <v>69962747.019999996</v>
      </c>
      <c r="E44" s="9">
        <v>72294198.219999999</v>
      </c>
      <c r="F44" s="9">
        <v>72294198.219999999</v>
      </c>
      <c r="G44" s="9">
        <f t="shared" si="0"/>
        <v>-2331451.200000003</v>
      </c>
    </row>
    <row r="45" spans="1:7" ht="22.5">
      <c r="A45" s="98" t="s">
        <v>275</v>
      </c>
      <c r="B45" s="9">
        <v>89187672</v>
      </c>
      <c r="C45" s="9">
        <v>4149584</v>
      </c>
      <c r="D45" s="9">
        <v>93337256</v>
      </c>
      <c r="E45" s="9">
        <v>93436878.469999999</v>
      </c>
      <c r="F45" s="9">
        <v>93436878.469999999</v>
      </c>
      <c r="G45" s="9">
        <f t="shared" si="0"/>
        <v>-99622.469999998808</v>
      </c>
    </row>
    <row r="46" spans="1:7">
      <c r="A46" s="95" t="s">
        <v>276</v>
      </c>
      <c r="B46" s="9"/>
      <c r="C46" s="9"/>
      <c r="D46" s="9"/>
      <c r="E46" s="9"/>
      <c r="F46" s="9"/>
      <c r="G46" s="9">
        <f t="shared" si="0"/>
        <v>0</v>
      </c>
    </row>
    <row r="47" spans="1:7">
      <c r="A47" s="95" t="s">
        <v>277</v>
      </c>
      <c r="B47" s="9"/>
      <c r="C47" s="9"/>
      <c r="D47" s="9"/>
      <c r="E47" s="9"/>
      <c r="F47" s="9"/>
      <c r="G47" s="9">
        <f t="shared" si="0"/>
        <v>0</v>
      </c>
    </row>
    <row r="48" spans="1:7">
      <c r="A48" s="95" t="s">
        <v>278</v>
      </c>
      <c r="B48" s="9"/>
      <c r="C48" s="9"/>
      <c r="D48" s="9"/>
      <c r="E48" s="9"/>
      <c r="F48" s="9"/>
      <c r="G48" s="9">
        <f t="shared" si="0"/>
        <v>0</v>
      </c>
    </row>
    <row r="49" spans="1:7">
      <c r="A49" s="95" t="s">
        <v>279</v>
      </c>
      <c r="B49" s="9"/>
      <c r="C49" s="9"/>
      <c r="D49" s="9"/>
      <c r="E49" s="9"/>
      <c r="F49" s="9"/>
      <c r="G49" s="9">
        <f t="shared" si="0"/>
        <v>0</v>
      </c>
    </row>
    <row r="50" spans="1:7">
      <c r="A50" s="94" t="s">
        <v>280</v>
      </c>
      <c r="B50" s="9">
        <f>SUM(B51:B54)</f>
        <v>0</v>
      </c>
      <c r="C50" s="9">
        <f t="shared" ref="C50:F50" si="6">SUM(C51:C54)</f>
        <v>0</v>
      </c>
      <c r="D50" s="9">
        <f t="shared" si="6"/>
        <v>0</v>
      </c>
      <c r="E50" s="9">
        <f t="shared" si="6"/>
        <v>0</v>
      </c>
      <c r="F50" s="9">
        <f t="shared" si="6"/>
        <v>0</v>
      </c>
      <c r="G50" s="9">
        <f t="shared" si="0"/>
        <v>0</v>
      </c>
    </row>
    <row r="51" spans="1:7">
      <c r="A51" s="95" t="s">
        <v>281</v>
      </c>
      <c r="B51" s="9"/>
      <c r="C51" s="9"/>
      <c r="D51" s="9"/>
      <c r="E51" s="9"/>
      <c r="F51" s="9"/>
      <c r="G51" s="9">
        <f t="shared" si="0"/>
        <v>0</v>
      </c>
    </row>
    <row r="52" spans="1:7">
      <c r="A52" s="95" t="s">
        <v>282</v>
      </c>
      <c r="B52" s="9"/>
      <c r="C52" s="9"/>
      <c r="D52" s="9"/>
      <c r="E52" s="9"/>
      <c r="F52" s="9"/>
      <c r="G52" s="9">
        <f t="shared" si="0"/>
        <v>0</v>
      </c>
    </row>
    <row r="53" spans="1:7">
      <c r="A53" s="95" t="s">
        <v>283</v>
      </c>
      <c r="B53" s="9"/>
      <c r="C53" s="9"/>
      <c r="D53" s="9"/>
      <c r="E53" s="9"/>
      <c r="F53" s="9"/>
      <c r="G53" s="9">
        <f t="shared" si="0"/>
        <v>0</v>
      </c>
    </row>
    <row r="54" spans="1:7">
      <c r="A54" s="95" t="s">
        <v>284</v>
      </c>
      <c r="B54" s="9"/>
      <c r="C54" s="9"/>
      <c r="D54" s="9"/>
      <c r="E54" s="9"/>
      <c r="F54" s="9"/>
      <c r="G54" s="9">
        <f t="shared" si="0"/>
        <v>0</v>
      </c>
    </row>
    <row r="55" spans="1:7">
      <c r="A55" s="94" t="s">
        <v>285</v>
      </c>
      <c r="B55" s="9">
        <f>SUM(B56:B57)</f>
        <v>0</v>
      </c>
      <c r="C55" s="9">
        <f t="shared" ref="C55:F55" si="7">SUM(C56:C57)</f>
        <v>0</v>
      </c>
      <c r="D55" s="9">
        <f t="shared" si="7"/>
        <v>0</v>
      </c>
      <c r="E55" s="9">
        <f t="shared" si="7"/>
        <v>0</v>
      </c>
      <c r="F55" s="9">
        <f t="shared" si="7"/>
        <v>0</v>
      </c>
      <c r="G55" s="9">
        <f t="shared" si="0"/>
        <v>0</v>
      </c>
    </row>
    <row r="56" spans="1:7">
      <c r="A56" s="95" t="s">
        <v>286</v>
      </c>
      <c r="B56" s="9"/>
      <c r="C56" s="9"/>
      <c r="D56" s="9"/>
      <c r="E56" s="9"/>
      <c r="F56" s="9"/>
      <c r="G56" s="9">
        <f t="shared" si="0"/>
        <v>0</v>
      </c>
    </row>
    <row r="57" spans="1:7">
      <c r="A57" s="95" t="s">
        <v>287</v>
      </c>
      <c r="B57" s="9"/>
      <c r="C57" s="9"/>
      <c r="D57" s="9"/>
      <c r="E57" s="9"/>
      <c r="F57" s="9"/>
      <c r="G57" s="9">
        <f t="shared" si="0"/>
        <v>0</v>
      </c>
    </row>
    <row r="58" spans="1:7">
      <c r="A58" s="94" t="s">
        <v>288</v>
      </c>
      <c r="B58" s="9"/>
      <c r="C58" s="9"/>
      <c r="D58" s="9"/>
      <c r="E58" s="9"/>
      <c r="F58" s="9"/>
      <c r="G58" s="9">
        <f t="shared" si="0"/>
        <v>0</v>
      </c>
    </row>
    <row r="59" spans="1:7">
      <c r="A59" s="94" t="s">
        <v>289</v>
      </c>
      <c r="B59" s="9">
        <v>0</v>
      </c>
      <c r="C59" s="9">
        <f>95413766.44+2000</f>
        <v>95415766.439999998</v>
      </c>
      <c r="D59" s="9">
        <f>95413766.44+2000</f>
        <v>95415766.439999998</v>
      </c>
      <c r="E59" s="9">
        <v>79959085.289999992</v>
      </c>
      <c r="F59" s="9">
        <v>79959085.289999992</v>
      </c>
      <c r="G59" s="9">
        <f t="shared" si="0"/>
        <v>15456681.150000006</v>
      </c>
    </row>
    <row r="60" spans="1:7">
      <c r="A60" s="93" t="s">
        <v>290</v>
      </c>
      <c r="B60" s="7">
        <f>B41+B50+B55+B58+B59</f>
        <v>149859965.19999999</v>
      </c>
      <c r="C60" s="7">
        <f>C41+C50+C55+C58+C59</f>
        <v>108855804.25999999</v>
      </c>
      <c r="D60" s="7">
        <f>D41+D50+D55+D58+D59</f>
        <v>258715769.45999998</v>
      </c>
      <c r="E60" s="7">
        <f>E41+E50+E55+E58+E59</f>
        <v>245690161.97999999</v>
      </c>
      <c r="F60" s="7">
        <f>F41+F50+F55+F58+F59</f>
        <v>245690161.97999999</v>
      </c>
      <c r="G60" s="7">
        <f t="shared" si="0"/>
        <v>13025607.479999989</v>
      </c>
    </row>
    <row r="61" spans="1:7" ht="5.0999999999999996" customHeight="1">
      <c r="A61" s="97"/>
      <c r="B61" s="9"/>
      <c r="C61" s="9"/>
      <c r="D61" s="9"/>
      <c r="E61" s="9"/>
      <c r="F61" s="9"/>
      <c r="G61" s="9"/>
    </row>
    <row r="62" spans="1:7">
      <c r="A62" s="93" t="s">
        <v>291</v>
      </c>
      <c r="B62" s="7">
        <f>SUM(B63)</f>
        <v>0</v>
      </c>
      <c r="C62" s="7">
        <f t="shared" ref="C62:F62" si="8">SUM(C63)</f>
        <v>86731243.390000001</v>
      </c>
      <c r="D62" s="7">
        <f t="shared" si="8"/>
        <v>86731243.390000001</v>
      </c>
      <c r="E62" s="7">
        <f t="shared" si="8"/>
        <v>46615599.600000001</v>
      </c>
      <c r="F62" s="7">
        <f t="shared" si="8"/>
        <v>46615599.600000001</v>
      </c>
      <c r="G62" s="7">
        <f t="shared" si="0"/>
        <v>40115643.789999999</v>
      </c>
    </row>
    <row r="63" spans="1:7">
      <c r="A63" s="94" t="s">
        <v>292</v>
      </c>
      <c r="B63" s="9">
        <v>0</v>
      </c>
      <c r="C63" s="9">
        <v>86731243.390000001</v>
      </c>
      <c r="D63" s="9">
        <v>86731243.390000001</v>
      </c>
      <c r="E63" s="9">
        <v>46615599.600000001</v>
      </c>
      <c r="F63" s="9">
        <v>46615599.600000001</v>
      </c>
      <c r="G63" s="9">
        <f t="shared" si="0"/>
        <v>40115643.789999999</v>
      </c>
    </row>
    <row r="64" spans="1:7" ht="5.0999999999999996" customHeight="1">
      <c r="A64" s="97"/>
      <c r="B64" s="9"/>
      <c r="C64" s="9"/>
      <c r="D64" s="9"/>
      <c r="E64" s="9"/>
      <c r="F64" s="9"/>
      <c r="G64" s="9"/>
    </row>
    <row r="65" spans="1:7">
      <c r="A65" s="93" t="s">
        <v>293</v>
      </c>
      <c r="B65" s="7">
        <f>B37+B60+B62</f>
        <v>419929226.44</v>
      </c>
      <c r="C65" s="7">
        <f>C37+C60+C62</f>
        <v>322117630.97999996</v>
      </c>
      <c r="D65" s="7">
        <f>D37+D60+D62</f>
        <v>742046857.41999996</v>
      </c>
      <c r="E65" s="7">
        <f>E37+E60+E62</f>
        <v>642147740.10000002</v>
      </c>
      <c r="F65" s="7">
        <f>F37+F60+F62</f>
        <v>642147740.10000002</v>
      </c>
      <c r="G65" s="7">
        <f t="shared" si="0"/>
        <v>99899117.319999933</v>
      </c>
    </row>
    <row r="66" spans="1:7" ht="5.0999999999999996" customHeight="1">
      <c r="A66" s="97"/>
      <c r="B66" s="9"/>
      <c r="C66" s="9"/>
      <c r="D66" s="9"/>
      <c r="E66" s="9"/>
      <c r="F66" s="9"/>
      <c r="G66" s="9"/>
    </row>
    <row r="67" spans="1:7">
      <c r="A67" s="93" t="s">
        <v>294</v>
      </c>
      <c r="B67" s="9"/>
      <c r="C67" s="9"/>
      <c r="D67" s="9"/>
      <c r="E67" s="9"/>
      <c r="F67" s="9"/>
      <c r="G67" s="9">
        <f t="shared" si="0"/>
        <v>0</v>
      </c>
    </row>
    <row r="68" spans="1:7">
      <c r="A68" s="94" t="s">
        <v>295</v>
      </c>
      <c r="B68" s="9"/>
      <c r="C68" s="9"/>
      <c r="D68" s="9"/>
      <c r="E68" s="9"/>
      <c r="F68" s="9"/>
      <c r="G68" s="9">
        <f t="shared" si="0"/>
        <v>0</v>
      </c>
    </row>
    <row r="69" spans="1:7">
      <c r="A69" s="94" t="s">
        <v>296</v>
      </c>
      <c r="B69" s="9"/>
      <c r="C69" s="9"/>
      <c r="D69" s="9"/>
      <c r="E69" s="9"/>
      <c r="F69" s="9"/>
      <c r="G69" s="9">
        <f t="shared" si="0"/>
        <v>0</v>
      </c>
    </row>
    <row r="70" spans="1:7">
      <c r="A70" s="99" t="s">
        <v>297</v>
      </c>
      <c r="B70" s="7">
        <f>B68+B69</f>
        <v>0</v>
      </c>
      <c r="C70" s="7">
        <f t="shared" ref="C70:G70" si="9">C68+C69</f>
        <v>0</v>
      </c>
      <c r="D70" s="7">
        <f t="shared" si="9"/>
        <v>0</v>
      </c>
      <c r="E70" s="7">
        <f t="shared" si="9"/>
        <v>0</v>
      </c>
      <c r="F70" s="7">
        <f t="shared" si="9"/>
        <v>0</v>
      </c>
      <c r="G70" s="7">
        <f t="shared" si="9"/>
        <v>0</v>
      </c>
    </row>
    <row r="71" spans="1:7" ht="5.0999999999999996" customHeight="1">
      <c r="A71" s="100"/>
      <c r="B71" s="16"/>
      <c r="C71" s="16"/>
      <c r="D71" s="16"/>
      <c r="E71" s="16"/>
      <c r="F71" s="16"/>
      <c r="G71" s="16"/>
    </row>
    <row r="74" spans="1:7">
      <c r="B74" s="101"/>
      <c r="C74" s="101"/>
      <c r="D74" s="101"/>
      <c r="E74" s="101"/>
      <c r="F74" s="101"/>
    </row>
    <row r="75" spans="1:7">
      <c r="B75" s="102"/>
      <c r="C75" s="102"/>
    </row>
    <row r="76" spans="1:7">
      <c r="B76" s="101"/>
      <c r="C76" s="103"/>
      <c r="D76" s="103"/>
      <c r="E76" s="103"/>
      <c r="F76" s="103"/>
    </row>
    <row r="79" spans="1:7">
      <c r="C79" s="101"/>
    </row>
  </sheetData>
  <autoFilter ref="A3:G71"/>
  <mergeCells count="2">
    <mergeCell ref="A1:G1"/>
    <mergeCell ref="B2:F2"/>
  </mergeCells>
  <pageMargins left="0.19685039370078741" right="0.15748031496062992" top="0.43307086614173229" bottom="0.27559055118110237" header="0.31496062992125984" footer="0.15748031496062992"/>
  <pageSetup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8"/>
  <sheetViews>
    <sheetView workbookViewId="0">
      <selection activeCell="A5" sqref="A5"/>
    </sheetView>
  </sheetViews>
  <sheetFormatPr baseColWidth="10" defaultColWidth="12" defaultRowHeight="12.75"/>
  <cols>
    <col min="1" max="1" width="61.1640625" style="107" customWidth="1"/>
    <col min="2" max="7" width="16.83203125" style="107" customWidth="1"/>
    <col min="8" max="8" width="15" style="107" bestFit="1" customWidth="1"/>
    <col min="9" max="9" width="17.1640625" style="107" bestFit="1" customWidth="1"/>
    <col min="10" max="10" width="15" style="107" bestFit="1" customWidth="1"/>
    <col min="11" max="16384" width="12" style="107"/>
  </cols>
  <sheetData>
    <row r="1" spans="1:7" ht="53.45" customHeight="1">
      <c r="A1" s="104" t="s">
        <v>298</v>
      </c>
      <c r="B1" s="105"/>
      <c r="C1" s="105"/>
      <c r="D1" s="105"/>
      <c r="E1" s="105"/>
      <c r="F1" s="105"/>
      <c r="G1" s="106"/>
    </row>
    <row r="2" spans="1:7">
      <c r="A2" s="108"/>
      <c r="B2" s="109" t="s">
        <v>299</v>
      </c>
      <c r="C2" s="109"/>
      <c r="D2" s="109"/>
      <c r="E2" s="109"/>
      <c r="F2" s="109"/>
      <c r="G2" s="108"/>
    </row>
    <row r="3" spans="1:7" ht="22.5">
      <c r="A3" s="110" t="s">
        <v>0</v>
      </c>
      <c r="B3" s="111" t="s">
        <v>300</v>
      </c>
      <c r="C3" s="112" t="s">
        <v>301</v>
      </c>
      <c r="D3" s="111" t="s">
        <v>302</v>
      </c>
      <c r="E3" s="111" t="s">
        <v>190</v>
      </c>
      <c r="F3" s="111" t="s">
        <v>303</v>
      </c>
      <c r="G3" s="110" t="s">
        <v>304</v>
      </c>
    </row>
    <row r="4" spans="1:7">
      <c r="A4" s="113" t="s">
        <v>305</v>
      </c>
      <c r="B4" s="114">
        <f>B5+B13+B23+B33+B43+B53+B57+B66+B70</f>
        <v>270069261.24000001</v>
      </c>
      <c r="C4" s="114">
        <f t="shared" ref="C4:G4" si="0">C5+C13+C23+C33+C43+C53+C57+C66+C70</f>
        <v>126530583.33000001</v>
      </c>
      <c r="D4" s="114">
        <f t="shared" si="0"/>
        <v>396599844.56999993</v>
      </c>
      <c r="E4" s="114">
        <f t="shared" si="0"/>
        <v>322569558.44</v>
      </c>
      <c r="F4" s="114">
        <f t="shared" si="0"/>
        <v>311186560.24999994</v>
      </c>
      <c r="G4" s="114">
        <f t="shared" si="0"/>
        <v>74030286.129999995</v>
      </c>
    </row>
    <row r="5" spans="1:7">
      <c r="A5" s="115" t="s">
        <v>306</v>
      </c>
      <c r="B5" s="116">
        <f>SUM(B6:B12)</f>
        <v>124476190.05</v>
      </c>
      <c r="C5" s="116">
        <f t="shared" ref="C5:G5" si="1">SUM(C6:C12)</f>
        <v>-15307685.549999995</v>
      </c>
      <c r="D5" s="116">
        <f t="shared" si="1"/>
        <v>109168504.5</v>
      </c>
      <c r="E5" s="116">
        <f t="shared" si="1"/>
        <v>107398399.39999999</v>
      </c>
      <c r="F5" s="116">
        <f t="shared" si="1"/>
        <v>107398399.39999999</v>
      </c>
      <c r="G5" s="116">
        <f t="shared" si="1"/>
        <v>1770105.1000000015</v>
      </c>
    </row>
    <row r="6" spans="1:7">
      <c r="A6" s="117" t="s">
        <v>307</v>
      </c>
      <c r="B6" s="118">
        <v>53480106.850000001</v>
      </c>
      <c r="C6" s="118">
        <v>-2286840.6799999997</v>
      </c>
      <c r="D6" s="118">
        <v>51193266.170000002</v>
      </c>
      <c r="E6" s="118">
        <v>50105025.18</v>
      </c>
      <c r="F6" s="118">
        <v>50105025.18</v>
      </c>
      <c r="G6" s="118">
        <f>D6-E6</f>
        <v>1088240.9900000021</v>
      </c>
    </row>
    <row r="7" spans="1:7">
      <c r="A7" s="117" t="s">
        <v>308</v>
      </c>
      <c r="B7" s="118">
        <v>33403218.399999999</v>
      </c>
      <c r="C7" s="118">
        <v>-7807934.8099999987</v>
      </c>
      <c r="D7" s="118">
        <v>25595283.59</v>
      </c>
      <c r="E7" s="118">
        <v>25350131.960000001</v>
      </c>
      <c r="F7" s="118">
        <v>25350131.960000001</v>
      </c>
      <c r="G7" s="118">
        <f t="shared" ref="G7:G70" si="2">D7-E7</f>
        <v>245151.62999999896</v>
      </c>
    </row>
    <row r="8" spans="1:7">
      <c r="A8" s="117" t="s">
        <v>309</v>
      </c>
      <c r="B8" s="118">
        <v>11468601.310000001</v>
      </c>
      <c r="C8" s="118">
        <v>-1849370.5099999998</v>
      </c>
      <c r="D8" s="118">
        <v>9619230.8000000007</v>
      </c>
      <c r="E8" s="118">
        <v>9357702.5500000007</v>
      </c>
      <c r="F8" s="118">
        <v>9357702.5500000007</v>
      </c>
      <c r="G8" s="118">
        <f t="shared" si="2"/>
        <v>261528.25</v>
      </c>
    </row>
    <row r="9" spans="1:7">
      <c r="A9" s="117" t="s">
        <v>310</v>
      </c>
      <c r="B9" s="118">
        <v>1051658.4099999999</v>
      </c>
      <c r="C9" s="118">
        <v>0</v>
      </c>
      <c r="D9" s="118">
        <v>1051658.4099999999</v>
      </c>
      <c r="E9" s="118">
        <v>1051658.4099999999</v>
      </c>
      <c r="F9" s="118">
        <v>1051658.4099999999</v>
      </c>
      <c r="G9" s="118">
        <f t="shared" si="2"/>
        <v>0</v>
      </c>
    </row>
    <row r="10" spans="1:7">
      <c r="A10" s="117" t="s">
        <v>311</v>
      </c>
      <c r="B10" s="118">
        <v>25072605.079999998</v>
      </c>
      <c r="C10" s="118">
        <v>-3363539.549999997</v>
      </c>
      <c r="D10" s="118">
        <v>21709065.530000001</v>
      </c>
      <c r="E10" s="118">
        <v>21533881.300000001</v>
      </c>
      <c r="F10" s="118">
        <v>21533881.300000001</v>
      </c>
      <c r="G10" s="118">
        <f t="shared" si="2"/>
        <v>175184.23000000045</v>
      </c>
    </row>
    <row r="11" spans="1:7">
      <c r="A11" s="117" t="s">
        <v>312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f t="shared" si="2"/>
        <v>0</v>
      </c>
    </row>
    <row r="12" spans="1:7">
      <c r="A12" s="117" t="s">
        <v>313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f t="shared" si="2"/>
        <v>0</v>
      </c>
    </row>
    <row r="13" spans="1:7">
      <c r="A13" s="115" t="s">
        <v>314</v>
      </c>
      <c r="B13" s="116">
        <f>SUM(B14:B22)</f>
        <v>19093052.039999999</v>
      </c>
      <c r="C13" s="116">
        <f t="shared" ref="C13:F13" si="3">SUM(C14:C22)</f>
        <v>9485008.9800000004</v>
      </c>
      <c r="D13" s="116">
        <f t="shared" si="3"/>
        <v>28578061.02</v>
      </c>
      <c r="E13" s="116">
        <f t="shared" si="3"/>
        <v>26119974.940000001</v>
      </c>
      <c r="F13" s="116">
        <f t="shared" si="3"/>
        <v>25139608.580000002</v>
      </c>
      <c r="G13" s="116">
        <f t="shared" si="2"/>
        <v>2458086.0799999982</v>
      </c>
    </row>
    <row r="14" spans="1:7">
      <c r="A14" s="117" t="s">
        <v>315</v>
      </c>
      <c r="B14" s="118">
        <v>2277257.41</v>
      </c>
      <c r="C14" s="118">
        <v>1677086</v>
      </c>
      <c r="D14" s="118">
        <v>3954343.41</v>
      </c>
      <c r="E14" s="118">
        <v>3215872.77</v>
      </c>
      <c r="F14" s="118">
        <v>3032572.01</v>
      </c>
      <c r="G14" s="118">
        <f t="shared" si="2"/>
        <v>738470.64000000013</v>
      </c>
    </row>
    <row r="15" spans="1:7">
      <c r="A15" s="117" t="s">
        <v>316</v>
      </c>
      <c r="B15" s="118">
        <v>890634.48</v>
      </c>
      <c r="C15" s="118">
        <v>413900</v>
      </c>
      <c r="D15" s="118">
        <v>1304534.48</v>
      </c>
      <c r="E15" s="118">
        <v>1068605.72</v>
      </c>
      <c r="F15" s="118">
        <v>1030233.01</v>
      </c>
      <c r="G15" s="118">
        <f t="shared" si="2"/>
        <v>235928.76</v>
      </c>
    </row>
    <row r="16" spans="1:7">
      <c r="A16" s="117" t="s">
        <v>317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f t="shared" si="2"/>
        <v>0</v>
      </c>
    </row>
    <row r="17" spans="1:7">
      <c r="A17" s="117" t="s">
        <v>318</v>
      </c>
      <c r="B17" s="118">
        <v>1886286.95</v>
      </c>
      <c r="C17" s="118">
        <v>-209469.14999999991</v>
      </c>
      <c r="D17" s="118">
        <v>1676817.8</v>
      </c>
      <c r="E17" s="118">
        <v>1407292.33</v>
      </c>
      <c r="F17" s="118">
        <v>1304315.81</v>
      </c>
      <c r="G17" s="118">
        <f t="shared" si="2"/>
        <v>269525.46999999997</v>
      </c>
    </row>
    <row r="18" spans="1:7">
      <c r="A18" s="117" t="s">
        <v>319</v>
      </c>
      <c r="B18" s="118">
        <v>8960965.9000000004</v>
      </c>
      <c r="C18" s="118">
        <v>5745000</v>
      </c>
      <c r="D18" s="118">
        <v>14705965.9</v>
      </c>
      <c r="E18" s="118">
        <v>14636022.890000001</v>
      </c>
      <c r="F18" s="118">
        <v>14093306.66</v>
      </c>
      <c r="G18" s="118">
        <f t="shared" si="2"/>
        <v>69943.009999999776</v>
      </c>
    </row>
    <row r="19" spans="1:7">
      <c r="A19" s="117" t="s">
        <v>320</v>
      </c>
      <c r="B19" s="118">
        <v>4113914.09</v>
      </c>
      <c r="C19" s="118">
        <v>1618532.13</v>
      </c>
      <c r="D19" s="118">
        <v>5732446.2199999997</v>
      </c>
      <c r="E19" s="118">
        <v>4750508.71</v>
      </c>
      <c r="F19" s="118">
        <v>4725135.38</v>
      </c>
      <c r="G19" s="118">
        <f t="shared" si="2"/>
        <v>981937.50999999978</v>
      </c>
    </row>
    <row r="20" spans="1:7">
      <c r="A20" s="117" t="s">
        <v>321</v>
      </c>
      <c r="B20" s="118">
        <v>714753.01</v>
      </c>
      <c r="C20" s="118">
        <v>338960</v>
      </c>
      <c r="D20" s="118">
        <v>1053713.01</v>
      </c>
      <c r="E20" s="118">
        <v>970645.65</v>
      </c>
      <c r="F20" s="118">
        <v>894776.05</v>
      </c>
      <c r="G20" s="118">
        <f t="shared" si="2"/>
        <v>83067.359999999986</v>
      </c>
    </row>
    <row r="21" spans="1:7">
      <c r="A21" s="117" t="s">
        <v>322</v>
      </c>
      <c r="B21" s="118">
        <v>75000</v>
      </c>
      <c r="C21" s="118">
        <v>-70000</v>
      </c>
      <c r="D21" s="118">
        <v>5000</v>
      </c>
      <c r="E21" s="118">
        <v>0</v>
      </c>
      <c r="F21" s="118">
        <v>0</v>
      </c>
      <c r="G21" s="118">
        <f t="shared" si="2"/>
        <v>5000</v>
      </c>
    </row>
    <row r="22" spans="1:7">
      <c r="A22" s="117" t="s">
        <v>323</v>
      </c>
      <c r="B22" s="118">
        <v>174240.2</v>
      </c>
      <c r="C22" s="118">
        <v>-29000</v>
      </c>
      <c r="D22" s="118">
        <v>145240.20000000001</v>
      </c>
      <c r="E22" s="118">
        <v>71026.87</v>
      </c>
      <c r="F22" s="118">
        <v>59269.66</v>
      </c>
      <c r="G22" s="118">
        <f t="shared" si="2"/>
        <v>74213.330000000016</v>
      </c>
    </row>
    <row r="23" spans="1:7">
      <c r="A23" s="115" t="s">
        <v>324</v>
      </c>
      <c r="B23" s="116">
        <f>SUM(B24:B32)</f>
        <v>66038512.590000004</v>
      </c>
      <c r="C23" s="116">
        <f t="shared" ref="C23:F23" si="4">SUM(C24:C32)</f>
        <v>25429481.330000002</v>
      </c>
      <c r="D23" s="116">
        <f t="shared" si="4"/>
        <v>91467993.920000002</v>
      </c>
      <c r="E23" s="116">
        <f t="shared" si="4"/>
        <v>83048547.120000005</v>
      </c>
      <c r="F23" s="116">
        <f t="shared" si="4"/>
        <v>76017903.429999992</v>
      </c>
      <c r="G23" s="116">
        <f t="shared" si="2"/>
        <v>8419446.799999997</v>
      </c>
    </row>
    <row r="24" spans="1:7">
      <c r="A24" s="117" t="s">
        <v>325</v>
      </c>
      <c r="B24" s="118">
        <v>16719761.99</v>
      </c>
      <c r="C24" s="118">
        <v>13150598.930000002</v>
      </c>
      <c r="D24" s="118">
        <v>29870360.920000002</v>
      </c>
      <c r="E24" s="118">
        <v>25979993.079999998</v>
      </c>
      <c r="F24" s="118">
        <v>21753909.199999999</v>
      </c>
      <c r="G24" s="118">
        <f t="shared" si="2"/>
        <v>3890367.8400000036</v>
      </c>
    </row>
    <row r="25" spans="1:7">
      <c r="A25" s="117" t="s">
        <v>326</v>
      </c>
      <c r="B25" s="118">
        <v>242371.53</v>
      </c>
      <c r="C25" s="118">
        <v>937298.73</v>
      </c>
      <c r="D25" s="118">
        <v>1179670.26</v>
      </c>
      <c r="E25" s="118">
        <v>1126135.76</v>
      </c>
      <c r="F25" s="118">
        <v>1104756.96</v>
      </c>
      <c r="G25" s="118">
        <f t="shared" si="2"/>
        <v>53534.5</v>
      </c>
    </row>
    <row r="26" spans="1:7">
      <c r="A26" s="117" t="s">
        <v>327</v>
      </c>
      <c r="B26" s="118">
        <v>2210997.5499999998</v>
      </c>
      <c r="C26" s="118">
        <v>821812.40000000037</v>
      </c>
      <c r="D26" s="118">
        <v>3032809.95</v>
      </c>
      <c r="E26" s="118">
        <v>2670681.7599999998</v>
      </c>
      <c r="F26" s="118">
        <v>1921250.26</v>
      </c>
      <c r="G26" s="118">
        <f t="shared" si="2"/>
        <v>362128.19000000041</v>
      </c>
    </row>
    <row r="27" spans="1:7">
      <c r="A27" s="117" t="s">
        <v>328</v>
      </c>
      <c r="B27" s="118">
        <v>810418.96</v>
      </c>
      <c r="C27" s="118">
        <v>-20000</v>
      </c>
      <c r="D27" s="118">
        <v>790418.96</v>
      </c>
      <c r="E27" s="118">
        <v>781325.38</v>
      </c>
      <c r="F27" s="118">
        <v>781284.1</v>
      </c>
      <c r="G27" s="118">
        <f t="shared" si="2"/>
        <v>9093.5799999999581</v>
      </c>
    </row>
    <row r="28" spans="1:7">
      <c r="A28" s="117" t="s">
        <v>329</v>
      </c>
      <c r="B28" s="118">
        <v>15123049.619999999</v>
      </c>
      <c r="C28" s="118">
        <v>734804.12000000104</v>
      </c>
      <c r="D28" s="118">
        <v>15857853.74</v>
      </c>
      <c r="E28" s="118">
        <v>13370143.25</v>
      </c>
      <c r="F28" s="118">
        <v>13339003.01</v>
      </c>
      <c r="G28" s="118">
        <f t="shared" si="2"/>
        <v>2487710.4900000002</v>
      </c>
    </row>
    <row r="29" spans="1:7">
      <c r="A29" s="117" t="s">
        <v>330</v>
      </c>
      <c r="B29" s="118">
        <v>2600000</v>
      </c>
      <c r="C29" s="118">
        <v>2083333</v>
      </c>
      <c r="D29" s="118">
        <v>4683333</v>
      </c>
      <c r="E29" s="118">
        <v>4426805.3600000003</v>
      </c>
      <c r="F29" s="118">
        <f>3643336.36+75000</f>
        <v>3718336.36</v>
      </c>
      <c r="G29" s="118">
        <f t="shared" si="2"/>
        <v>256527.63999999966</v>
      </c>
    </row>
    <row r="30" spans="1:7">
      <c r="A30" s="117" t="s">
        <v>331</v>
      </c>
      <c r="B30" s="118">
        <v>647308.35</v>
      </c>
      <c r="C30" s="118">
        <v>-83532.349999999977</v>
      </c>
      <c r="D30" s="118">
        <v>563776</v>
      </c>
      <c r="E30" s="118">
        <v>355237.38</v>
      </c>
      <c r="F30" s="118">
        <v>350229.3</v>
      </c>
      <c r="G30" s="118">
        <f t="shared" si="2"/>
        <v>208538.62</v>
      </c>
    </row>
    <row r="31" spans="1:7">
      <c r="A31" s="117" t="s">
        <v>332</v>
      </c>
      <c r="B31" s="118">
        <v>2796792.82</v>
      </c>
      <c r="C31" s="118">
        <v>4443268</v>
      </c>
      <c r="D31" s="118">
        <v>7240060.8200000003</v>
      </c>
      <c r="E31" s="118">
        <v>6513970.25</v>
      </c>
      <c r="F31" s="118">
        <f>6184494.05+5354</f>
        <v>6189848.0499999998</v>
      </c>
      <c r="G31" s="118">
        <f t="shared" si="2"/>
        <v>726090.5700000003</v>
      </c>
    </row>
    <row r="32" spans="1:7">
      <c r="A32" s="117" t="s">
        <v>333</v>
      </c>
      <c r="B32" s="118">
        <v>24887811.77</v>
      </c>
      <c r="C32" s="118">
        <v>3361898.5</v>
      </c>
      <c r="D32" s="118">
        <v>28249710.27</v>
      </c>
      <c r="E32" s="118">
        <v>27824254.899999999</v>
      </c>
      <c r="F32" s="118">
        <f>27142625.2-283339.01</f>
        <v>26859286.189999998</v>
      </c>
      <c r="G32" s="118">
        <f t="shared" si="2"/>
        <v>425455.37000000104</v>
      </c>
    </row>
    <row r="33" spans="1:7">
      <c r="A33" s="115" t="s">
        <v>334</v>
      </c>
      <c r="B33" s="116">
        <f>SUM(B34:B42)</f>
        <v>34047257.219999999</v>
      </c>
      <c r="C33" s="116">
        <f t="shared" ref="C33:F33" si="5">SUM(C34:C42)</f>
        <v>3163443.79</v>
      </c>
      <c r="D33" s="116">
        <f t="shared" si="5"/>
        <v>37210701.009999998</v>
      </c>
      <c r="E33" s="116">
        <f t="shared" si="5"/>
        <v>35211302.359999999</v>
      </c>
      <c r="F33" s="116">
        <f t="shared" si="5"/>
        <v>34224446.969999999</v>
      </c>
      <c r="G33" s="116">
        <f t="shared" si="2"/>
        <v>1999398.6499999985</v>
      </c>
    </row>
    <row r="34" spans="1:7">
      <c r="A34" s="117" t="s">
        <v>335</v>
      </c>
      <c r="B34" s="118">
        <v>21709936</v>
      </c>
      <c r="C34" s="118">
        <v>500000</v>
      </c>
      <c r="D34" s="118">
        <v>22209936</v>
      </c>
      <c r="E34" s="118">
        <v>22209936</v>
      </c>
      <c r="F34" s="118">
        <v>22209936</v>
      </c>
      <c r="G34" s="118">
        <f t="shared" si="2"/>
        <v>0</v>
      </c>
    </row>
    <row r="35" spans="1:7">
      <c r="A35" s="117" t="s">
        <v>336</v>
      </c>
      <c r="B35" s="118">
        <v>0</v>
      </c>
      <c r="C35" s="118">
        <v>0</v>
      </c>
      <c r="D35" s="118">
        <v>0</v>
      </c>
      <c r="E35" s="118">
        <v>0</v>
      </c>
      <c r="F35" s="118">
        <v>0</v>
      </c>
      <c r="G35" s="118">
        <f t="shared" si="2"/>
        <v>0</v>
      </c>
    </row>
    <row r="36" spans="1:7">
      <c r="A36" s="117" t="s">
        <v>337</v>
      </c>
      <c r="B36" s="118">
        <v>0</v>
      </c>
      <c r="C36" s="118">
        <v>5328443.79</v>
      </c>
      <c r="D36" s="118">
        <v>5328443.79</v>
      </c>
      <c r="E36" s="118">
        <v>4117426.83</v>
      </c>
      <c r="F36" s="118">
        <v>3269898.76</v>
      </c>
      <c r="G36" s="118">
        <f t="shared" si="2"/>
        <v>1211016.96</v>
      </c>
    </row>
    <row r="37" spans="1:7">
      <c r="A37" s="117" t="s">
        <v>338</v>
      </c>
      <c r="B37" s="118">
        <v>8054780.0999999996</v>
      </c>
      <c r="C37" s="118">
        <v>-1830000</v>
      </c>
      <c r="D37" s="118">
        <v>6224780.0999999996</v>
      </c>
      <c r="E37" s="118">
        <v>5578096.5700000003</v>
      </c>
      <c r="F37" s="118">
        <f>5426267.6+16067.15</f>
        <v>5442334.75</v>
      </c>
      <c r="G37" s="118">
        <f t="shared" si="2"/>
        <v>646683.52999999933</v>
      </c>
    </row>
    <row r="38" spans="1:7">
      <c r="A38" s="117" t="s">
        <v>339</v>
      </c>
      <c r="B38" s="118">
        <v>4282541.12</v>
      </c>
      <c r="C38" s="118">
        <v>-835000</v>
      </c>
      <c r="D38" s="118">
        <v>3447541.12</v>
      </c>
      <c r="E38" s="118">
        <v>3305842.96</v>
      </c>
      <c r="F38" s="118">
        <v>3302277.46</v>
      </c>
      <c r="G38" s="118">
        <f t="shared" si="2"/>
        <v>141698.16000000015</v>
      </c>
    </row>
    <row r="39" spans="1:7">
      <c r="A39" s="117" t="s">
        <v>340</v>
      </c>
      <c r="B39" s="118"/>
      <c r="C39" s="118"/>
      <c r="D39" s="118"/>
      <c r="E39" s="118"/>
      <c r="F39" s="118"/>
      <c r="G39" s="118">
        <f t="shared" si="2"/>
        <v>0</v>
      </c>
    </row>
    <row r="40" spans="1:7">
      <c r="A40" s="117" t="s">
        <v>341</v>
      </c>
      <c r="B40" s="118"/>
      <c r="C40" s="118"/>
      <c r="D40" s="118"/>
      <c r="E40" s="118"/>
      <c r="F40" s="118"/>
      <c r="G40" s="118">
        <f t="shared" si="2"/>
        <v>0</v>
      </c>
    </row>
    <row r="41" spans="1:7">
      <c r="A41" s="117" t="s">
        <v>342</v>
      </c>
      <c r="B41" s="118"/>
      <c r="C41" s="118"/>
      <c r="D41" s="118"/>
      <c r="E41" s="118"/>
      <c r="F41" s="118"/>
      <c r="G41" s="118">
        <f t="shared" si="2"/>
        <v>0</v>
      </c>
    </row>
    <row r="42" spans="1:7">
      <c r="A42" s="117" t="s">
        <v>343</v>
      </c>
      <c r="B42" s="118"/>
      <c r="C42" s="118"/>
      <c r="D42" s="118"/>
      <c r="E42" s="118"/>
      <c r="F42" s="118"/>
      <c r="G42" s="118">
        <f t="shared" si="2"/>
        <v>0</v>
      </c>
    </row>
    <row r="43" spans="1:7">
      <c r="A43" s="115" t="s">
        <v>344</v>
      </c>
      <c r="B43" s="116">
        <f>SUM(B44:B52)</f>
        <v>1713000</v>
      </c>
      <c r="C43" s="116">
        <f t="shared" ref="C43:F43" si="6">SUM(C44:C52)</f>
        <v>6479438.21</v>
      </c>
      <c r="D43" s="116">
        <f t="shared" si="6"/>
        <v>8192438.21</v>
      </c>
      <c r="E43" s="116">
        <f t="shared" si="6"/>
        <v>7939985.2800000003</v>
      </c>
      <c r="F43" s="116">
        <f t="shared" si="6"/>
        <v>7912062.8700000001</v>
      </c>
      <c r="G43" s="116">
        <f t="shared" si="2"/>
        <v>252452.9299999997</v>
      </c>
    </row>
    <row r="44" spans="1:7">
      <c r="A44" s="117" t="s">
        <v>345</v>
      </c>
      <c r="B44" s="118">
        <v>705000</v>
      </c>
      <c r="C44" s="118">
        <v>975180.6100000001</v>
      </c>
      <c r="D44" s="118">
        <v>1680180.61</v>
      </c>
      <c r="E44" s="118">
        <v>1514415.69</v>
      </c>
      <c r="F44" s="118">
        <f>1475241.28+11252</f>
        <v>1486493.28</v>
      </c>
      <c r="G44" s="118">
        <f t="shared" si="2"/>
        <v>165764.92000000016</v>
      </c>
    </row>
    <row r="45" spans="1:7">
      <c r="A45" s="117" t="s">
        <v>346</v>
      </c>
      <c r="B45" s="118">
        <v>85000</v>
      </c>
      <c r="C45" s="118">
        <v>19416.03</v>
      </c>
      <c r="D45" s="118">
        <v>104416.03</v>
      </c>
      <c r="E45" s="118">
        <v>104416.03</v>
      </c>
      <c r="F45" s="118">
        <v>104416.03</v>
      </c>
      <c r="G45" s="118">
        <f t="shared" si="2"/>
        <v>0</v>
      </c>
    </row>
    <row r="46" spans="1:7">
      <c r="A46" s="117" t="s">
        <v>347</v>
      </c>
      <c r="B46" s="118">
        <v>0</v>
      </c>
      <c r="C46" s="118">
        <v>37000</v>
      </c>
      <c r="D46" s="118">
        <v>37000</v>
      </c>
      <c r="E46" s="118">
        <v>0</v>
      </c>
      <c r="F46" s="118">
        <v>0</v>
      </c>
      <c r="G46" s="118">
        <f t="shared" si="2"/>
        <v>37000</v>
      </c>
    </row>
    <row r="47" spans="1:7">
      <c r="A47" s="117" t="s">
        <v>348</v>
      </c>
      <c r="B47" s="118">
        <v>0</v>
      </c>
      <c r="C47" s="118">
        <v>5606529.9500000002</v>
      </c>
      <c r="D47" s="118">
        <v>5606529.9500000002</v>
      </c>
      <c r="E47" s="118">
        <v>5606529.9500000002</v>
      </c>
      <c r="F47" s="118">
        <f>9761879.95-4155350</f>
        <v>5606529.9499999993</v>
      </c>
      <c r="G47" s="118">
        <f t="shared" si="2"/>
        <v>0</v>
      </c>
    </row>
    <row r="48" spans="1:7">
      <c r="A48" s="117" t="s">
        <v>349</v>
      </c>
      <c r="B48" s="118"/>
      <c r="C48" s="118"/>
      <c r="D48" s="118"/>
      <c r="E48" s="118"/>
      <c r="F48" s="118"/>
      <c r="G48" s="118">
        <f t="shared" si="2"/>
        <v>0</v>
      </c>
    </row>
    <row r="49" spans="1:7">
      <c r="A49" s="117" t="s">
        <v>350</v>
      </c>
      <c r="B49" s="118">
        <v>923000</v>
      </c>
      <c r="C49" s="118">
        <v>-224238.38</v>
      </c>
      <c r="D49" s="118">
        <v>698761.62</v>
      </c>
      <c r="E49" s="118">
        <v>664573.61</v>
      </c>
      <c r="F49" s="118">
        <v>664573.61</v>
      </c>
      <c r="G49" s="118">
        <f t="shared" si="2"/>
        <v>34188.010000000009</v>
      </c>
    </row>
    <row r="50" spans="1:7">
      <c r="A50" s="117" t="s">
        <v>351</v>
      </c>
      <c r="B50" s="118"/>
      <c r="C50" s="118"/>
      <c r="D50" s="118"/>
      <c r="E50" s="118"/>
      <c r="F50" s="118"/>
      <c r="G50" s="118">
        <f t="shared" si="2"/>
        <v>0</v>
      </c>
    </row>
    <row r="51" spans="1:7">
      <c r="A51" s="117" t="s">
        <v>352</v>
      </c>
      <c r="B51" s="118"/>
      <c r="C51" s="118"/>
      <c r="D51" s="118"/>
      <c r="E51" s="118"/>
      <c r="F51" s="118"/>
      <c r="G51" s="118">
        <f t="shared" si="2"/>
        <v>0</v>
      </c>
    </row>
    <row r="52" spans="1:7">
      <c r="A52" s="117" t="s">
        <v>353</v>
      </c>
      <c r="B52" s="118">
        <v>0</v>
      </c>
      <c r="C52" s="118">
        <v>65550</v>
      </c>
      <c r="D52" s="118">
        <v>65550</v>
      </c>
      <c r="E52" s="118">
        <v>50050</v>
      </c>
      <c r="F52" s="118">
        <v>50050</v>
      </c>
      <c r="G52" s="118">
        <f t="shared" si="2"/>
        <v>15500</v>
      </c>
    </row>
    <row r="53" spans="1:7">
      <c r="A53" s="115" t="s">
        <v>354</v>
      </c>
      <c r="B53" s="116">
        <f>SUM(B54:B56)</f>
        <v>0</v>
      </c>
      <c r="C53" s="116">
        <f t="shared" ref="C53:F53" si="7">SUM(C54:C56)</f>
        <v>104411516.29000001</v>
      </c>
      <c r="D53" s="116">
        <f t="shared" si="7"/>
        <v>104411516.29000001</v>
      </c>
      <c r="E53" s="116">
        <f t="shared" si="7"/>
        <v>45440008.399999999</v>
      </c>
      <c r="F53" s="116">
        <f t="shared" si="7"/>
        <v>43996703.439999998</v>
      </c>
      <c r="G53" s="116">
        <f t="shared" si="2"/>
        <v>58971507.890000008</v>
      </c>
    </row>
    <row r="54" spans="1:7">
      <c r="A54" s="117" t="s">
        <v>355</v>
      </c>
      <c r="B54" s="118">
        <v>0</v>
      </c>
      <c r="C54" s="118">
        <v>99971208</v>
      </c>
      <c r="D54" s="118">
        <v>99971208</v>
      </c>
      <c r="E54" s="118">
        <v>42412923.109999999</v>
      </c>
      <c r="F54" s="118">
        <f>41019613.44+432004.71</f>
        <v>41451618.149999999</v>
      </c>
      <c r="G54" s="118">
        <f t="shared" si="2"/>
        <v>57558284.890000001</v>
      </c>
    </row>
    <row r="55" spans="1:7">
      <c r="A55" s="117" t="s">
        <v>356</v>
      </c>
      <c r="B55" s="118">
        <v>0</v>
      </c>
      <c r="C55" s="118">
        <v>3858308.29</v>
      </c>
      <c r="D55" s="118">
        <v>3858308.29</v>
      </c>
      <c r="E55" s="118">
        <v>2545085.29</v>
      </c>
      <c r="F55" s="118">
        <v>2545085.29</v>
      </c>
      <c r="G55" s="118">
        <f t="shared" si="2"/>
        <v>1313223</v>
      </c>
    </row>
    <row r="56" spans="1:7">
      <c r="A56" s="117" t="s">
        <v>357</v>
      </c>
      <c r="B56" s="118">
        <v>0</v>
      </c>
      <c r="C56" s="118">
        <v>582000</v>
      </c>
      <c r="D56" s="118">
        <v>582000</v>
      </c>
      <c r="E56" s="118">
        <v>482000</v>
      </c>
      <c r="F56" s="118">
        <v>0</v>
      </c>
      <c r="G56" s="118">
        <f t="shared" si="2"/>
        <v>100000</v>
      </c>
    </row>
    <row r="57" spans="1:7">
      <c r="A57" s="115" t="s">
        <v>358</v>
      </c>
      <c r="B57" s="116">
        <f>SUM(B58:B65)</f>
        <v>7165000</v>
      </c>
      <c r="C57" s="116">
        <f t="shared" ref="C57:F57" si="8">SUM(C58:C65)</f>
        <v>-7165000</v>
      </c>
      <c r="D57" s="116">
        <f t="shared" si="8"/>
        <v>0</v>
      </c>
      <c r="E57" s="116">
        <f t="shared" si="8"/>
        <v>0</v>
      </c>
      <c r="F57" s="116">
        <f t="shared" si="8"/>
        <v>0</v>
      </c>
      <c r="G57" s="116">
        <f t="shared" si="2"/>
        <v>0</v>
      </c>
    </row>
    <row r="58" spans="1:7">
      <c r="A58" s="117" t="s">
        <v>359</v>
      </c>
      <c r="B58" s="118"/>
      <c r="C58" s="118"/>
      <c r="D58" s="118"/>
      <c r="E58" s="118"/>
      <c r="F58" s="118"/>
      <c r="G58" s="118">
        <f t="shared" si="2"/>
        <v>0</v>
      </c>
    </row>
    <row r="59" spans="1:7">
      <c r="A59" s="117" t="s">
        <v>360</v>
      </c>
      <c r="B59" s="118"/>
      <c r="C59" s="118"/>
      <c r="D59" s="118"/>
      <c r="E59" s="118"/>
      <c r="F59" s="118"/>
      <c r="G59" s="118">
        <f t="shared" si="2"/>
        <v>0</v>
      </c>
    </row>
    <row r="60" spans="1:7">
      <c r="A60" s="117" t="s">
        <v>361</v>
      </c>
      <c r="B60" s="118"/>
      <c r="C60" s="118"/>
      <c r="D60" s="118"/>
      <c r="E60" s="118"/>
      <c r="F60" s="118"/>
      <c r="G60" s="118">
        <f t="shared" si="2"/>
        <v>0</v>
      </c>
    </row>
    <row r="61" spans="1:7">
      <c r="A61" s="117" t="s">
        <v>362</v>
      </c>
      <c r="B61" s="118"/>
      <c r="C61" s="118"/>
      <c r="D61" s="118"/>
      <c r="E61" s="118"/>
      <c r="F61" s="118"/>
      <c r="G61" s="118">
        <f t="shared" si="2"/>
        <v>0</v>
      </c>
    </row>
    <row r="62" spans="1:7">
      <c r="A62" s="117" t="s">
        <v>363</v>
      </c>
      <c r="B62" s="118"/>
      <c r="C62" s="118"/>
      <c r="D62" s="118"/>
      <c r="E62" s="118"/>
      <c r="F62" s="118"/>
      <c r="G62" s="118">
        <f t="shared" si="2"/>
        <v>0</v>
      </c>
    </row>
    <row r="63" spans="1:7">
      <c r="A63" s="117" t="s">
        <v>364</v>
      </c>
      <c r="B63" s="118"/>
      <c r="C63" s="118"/>
      <c r="D63" s="118"/>
      <c r="E63" s="118"/>
      <c r="F63" s="118"/>
      <c r="G63" s="118">
        <f t="shared" si="2"/>
        <v>0</v>
      </c>
    </row>
    <row r="64" spans="1:7">
      <c r="A64" s="117" t="s">
        <v>365</v>
      </c>
      <c r="B64" s="118"/>
      <c r="C64" s="118"/>
      <c r="D64" s="118"/>
      <c r="E64" s="118"/>
      <c r="F64" s="118"/>
      <c r="G64" s="118">
        <f t="shared" si="2"/>
        <v>0</v>
      </c>
    </row>
    <row r="65" spans="1:7">
      <c r="A65" s="117" t="s">
        <v>366</v>
      </c>
      <c r="B65" s="118">
        <v>7165000</v>
      </c>
      <c r="C65" s="118">
        <v>-7165000</v>
      </c>
      <c r="D65" s="118">
        <v>0</v>
      </c>
      <c r="E65" s="118">
        <v>0</v>
      </c>
      <c r="F65" s="118">
        <v>0</v>
      </c>
      <c r="G65" s="118">
        <f t="shared" si="2"/>
        <v>0</v>
      </c>
    </row>
    <row r="66" spans="1:7">
      <c r="A66" s="115" t="s">
        <v>367</v>
      </c>
      <c r="B66" s="116">
        <f>SUM(B67:B69)</f>
        <v>6850000</v>
      </c>
      <c r="C66" s="116">
        <f t="shared" ref="C66:F66" si="9">SUM(C67:C69)</f>
        <v>29380.280000000261</v>
      </c>
      <c r="D66" s="116">
        <f t="shared" si="9"/>
        <v>6879380.2800000003</v>
      </c>
      <c r="E66" s="116">
        <f t="shared" si="9"/>
        <v>6729380.2800000003</v>
      </c>
      <c r="F66" s="116">
        <f t="shared" si="9"/>
        <v>5815474.9000000004</v>
      </c>
      <c r="G66" s="116">
        <f t="shared" si="2"/>
        <v>150000</v>
      </c>
    </row>
    <row r="67" spans="1:7">
      <c r="A67" s="117" t="s">
        <v>368</v>
      </c>
      <c r="B67" s="118"/>
      <c r="C67" s="118"/>
      <c r="D67" s="118"/>
      <c r="E67" s="118"/>
      <c r="F67" s="118"/>
      <c r="G67" s="118">
        <f t="shared" si="2"/>
        <v>0</v>
      </c>
    </row>
    <row r="68" spans="1:7">
      <c r="A68" s="117" t="s">
        <v>369</v>
      </c>
      <c r="B68" s="118"/>
      <c r="C68" s="118"/>
      <c r="D68" s="118"/>
      <c r="E68" s="118"/>
      <c r="F68" s="118"/>
      <c r="G68" s="118">
        <f t="shared" si="2"/>
        <v>0</v>
      </c>
    </row>
    <row r="69" spans="1:7">
      <c r="A69" s="117" t="s">
        <v>370</v>
      </c>
      <c r="B69" s="118">
        <v>6850000</v>
      </c>
      <c r="C69" s="118">
        <v>29380.280000000261</v>
      </c>
      <c r="D69" s="118">
        <v>6879380.2800000003</v>
      </c>
      <c r="E69" s="118">
        <v>6729380.2800000003</v>
      </c>
      <c r="F69" s="118">
        <v>5815474.9000000004</v>
      </c>
      <c r="G69" s="118">
        <f t="shared" si="2"/>
        <v>150000</v>
      </c>
    </row>
    <row r="70" spans="1:7">
      <c r="A70" s="115" t="s">
        <v>371</v>
      </c>
      <c r="B70" s="116">
        <f>SUM(B71:B77)</f>
        <v>10686249.34</v>
      </c>
      <c r="C70" s="116">
        <f t="shared" ref="C70:F70" si="10">SUM(C71:C77)</f>
        <v>5000</v>
      </c>
      <c r="D70" s="116">
        <f t="shared" si="10"/>
        <v>10691249.34</v>
      </c>
      <c r="E70" s="116">
        <f t="shared" si="10"/>
        <v>10681960.66</v>
      </c>
      <c r="F70" s="116">
        <f t="shared" si="10"/>
        <v>10681960.66</v>
      </c>
      <c r="G70" s="116">
        <f t="shared" si="2"/>
        <v>9288.679999999702</v>
      </c>
    </row>
    <row r="71" spans="1:7">
      <c r="A71" s="117" t="s">
        <v>372</v>
      </c>
      <c r="B71" s="118">
        <v>10500000</v>
      </c>
      <c r="C71" s="118">
        <v>0</v>
      </c>
      <c r="D71" s="118">
        <v>10500000</v>
      </c>
      <c r="E71" s="118">
        <v>10500000</v>
      </c>
      <c r="F71" s="118">
        <v>10500000</v>
      </c>
      <c r="G71" s="118">
        <f t="shared" ref="G71:G77" si="11">D71-E71</f>
        <v>0</v>
      </c>
    </row>
    <row r="72" spans="1:7">
      <c r="A72" s="117" t="s">
        <v>373</v>
      </c>
      <c r="B72" s="118">
        <v>186249.34</v>
      </c>
      <c r="C72" s="118">
        <v>5000</v>
      </c>
      <c r="D72" s="118">
        <v>191249.34</v>
      </c>
      <c r="E72" s="118">
        <v>181960.66</v>
      </c>
      <c r="F72" s="118">
        <v>181960.66</v>
      </c>
      <c r="G72" s="118">
        <f t="shared" si="11"/>
        <v>9288.679999999993</v>
      </c>
    </row>
    <row r="73" spans="1:7">
      <c r="A73" s="117" t="s">
        <v>374</v>
      </c>
      <c r="B73" s="118"/>
      <c r="C73" s="118"/>
      <c r="D73" s="118"/>
      <c r="E73" s="118"/>
      <c r="F73" s="118"/>
      <c r="G73" s="118">
        <f t="shared" si="11"/>
        <v>0</v>
      </c>
    </row>
    <row r="74" spans="1:7">
      <c r="A74" s="117" t="s">
        <v>375</v>
      </c>
      <c r="B74" s="118"/>
      <c r="C74" s="118"/>
      <c r="D74" s="118"/>
      <c r="E74" s="118"/>
      <c r="F74" s="118"/>
      <c r="G74" s="118">
        <f t="shared" si="11"/>
        <v>0</v>
      </c>
    </row>
    <row r="75" spans="1:7">
      <c r="A75" s="117" t="s">
        <v>376</v>
      </c>
      <c r="B75" s="118"/>
      <c r="C75" s="118"/>
      <c r="D75" s="118"/>
      <c r="E75" s="118"/>
      <c r="F75" s="118"/>
      <c r="G75" s="118">
        <f t="shared" si="11"/>
        <v>0</v>
      </c>
    </row>
    <row r="76" spans="1:7">
      <c r="A76" s="117" t="s">
        <v>377</v>
      </c>
      <c r="B76" s="118"/>
      <c r="C76" s="118"/>
      <c r="D76" s="118"/>
      <c r="E76" s="118"/>
      <c r="F76" s="118"/>
      <c r="G76" s="118">
        <f t="shared" si="11"/>
        <v>0</v>
      </c>
    </row>
    <row r="77" spans="1:7">
      <c r="A77" s="117" t="s">
        <v>378</v>
      </c>
      <c r="B77" s="118"/>
      <c r="C77" s="118"/>
      <c r="D77" s="118"/>
      <c r="E77" s="118"/>
      <c r="F77" s="118"/>
      <c r="G77" s="118">
        <f t="shared" si="11"/>
        <v>0</v>
      </c>
    </row>
    <row r="78" spans="1:7" ht="5.0999999999999996" customHeight="1">
      <c r="A78" s="99"/>
      <c r="B78" s="7"/>
      <c r="C78" s="7"/>
      <c r="D78" s="7"/>
      <c r="E78" s="7"/>
      <c r="F78" s="7"/>
      <c r="G78" s="7"/>
    </row>
    <row r="79" spans="1:7">
      <c r="A79" s="99" t="s">
        <v>379</v>
      </c>
      <c r="B79" s="7">
        <f>B80+B88+B98+B108+B118+B128+B132+B141+B145</f>
        <v>149859965.19999999</v>
      </c>
      <c r="C79" s="7">
        <f t="shared" ref="C79:G79" si="12">C80+C88+C98+C108+C118+C128+C132+C141+C145</f>
        <v>195587047.64999998</v>
      </c>
      <c r="D79" s="7">
        <f t="shared" si="12"/>
        <v>345447012.85000002</v>
      </c>
      <c r="E79" s="7">
        <f t="shared" si="12"/>
        <v>200370455.97999999</v>
      </c>
      <c r="F79" s="7">
        <f t="shared" si="12"/>
        <v>170950849.00999999</v>
      </c>
      <c r="G79" s="7">
        <f t="shared" si="12"/>
        <v>145076556.87</v>
      </c>
    </row>
    <row r="80" spans="1:7">
      <c r="A80" s="94" t="s">
        <v>306</v>
      </c>
      <c r="B80" s="7">
        <f>SUM(B81:B87)</f>
        <v>53653578.039999992</v>
      </c>
      <c r="C80" s="7">
        <f t="shared" ref="C80:G80" si="13">SUM(C81:C87)</f>
        <v>-5923162.4099999992</v>
      </c>
      <c r="D80" s="7">
        <f t="shared" si="13"/>
        <v>47730415.629999995</v>
      </c>
      <c r="E80" s="7">
        <f t="shared" si="13"/>
        <v>46038886.089999996</v>
      </c>
      <c r="F80" s="7">
        <f t="shared" si="13"/>
        <v>46038886.089999996</v>
      </c>
      <c r="G80" s="7">
        <f t="shared" si="13"/>
        <v>1691529.5399999991</v>
      </c>
    </row>
    <row r="81" spans="1:7">
      <c r="A81" s="95" t="s">
        <v>307</v>
      </c>
      <c r="B81" s="9">
        <v>35599270.659999996</v>
      </c>
      <c r="C81" s="9">
        <v>-4001253.1699999981</v>
      </c>
      <c r="D81" s="9">
        <v>31598017.489999998</v>
      </c>
      <c r="E81" s="9">
        <v>31598017.489999998</v>
      </c>
      <c r="F81" s="9">
        <v>31598017.489999998</v>
      </c>
      <c r="G81" s="9">
        <f t="shared" ref="G81:G144" si="14">D81-E81</f>
        <v>0</v>
      </c>
    </row>
    <row r="82" spans="1:7">
      <c r="A82" s="95" t="s">
        <v>308</v>
      </c>
      <c r="B82" s="9">
        <v>6356143.4299999997</v>
      </c>
      <c r="C82" s="9">
        <v>-84690.910000000149</v>
      </c>
      <c r="D82" s="9">
        <v>6271452.5199999996</v>
      </c>
      <c r="E82" s="9">
        <v>4626783.0999999996</v>
      </c>
      <c r="F82" s="9">
        <v>4626783.0999999996</v>
      </c>
      <c r="G82" s="9">
        <f t="shared" si="14"/>
        <v>1644669.42</v>
      </c>
    </row>
    <row r="83" spans="1:7">
      <c r="A83" s="95" t="s">
        <v>309</v>
      </c>
      <c r="B83" s="9">
        <v>5456325.0499999998</v>
      </c>
      <c r="C83" s="9">
        <v>-753568.45000000019</v>
      </c>
      <c r="D83" s="9">
        <v>4702756.5999999996</v>
      </c>
      <c r="E83" s="9">
        <v>4679165.1900000004</v>
      </c>
      <c r="F83" s="9">
        <v>4679165.1900000004</v>
      </c>
      <c r="G83" s="9">
        <f t="shared" si="14"/>
        <v>23591.409999999218</v>
      </c>
    </row>
    <row r="84" spans="1:7">
      <c r="A84" s="95" t="s">
        <v>310</v>
      </c>
      <c r="B84" s="9">
        <v>850000</v>
      </c>
      <c r="C84" s="9">
        <v>313191.48</v>
      </c>
      <c r="D84" s="9">
        <v>1163191.48</v>
      </c>
      <c r="E84" s="9">
        <v>1139922.77</v>
      </c>
      <c r="F84" s="9">
        <v>1139922.77</v>
      </c>
      <c r="G84" s="9">
        <f t="shared" si="14"/>
        <v>23268.709999999963</v>
      </c>
    </row>
    <row r="85" spans="1:7">
      <c r="A85" s="95" t="s">
        <v>311</v>
      </c>
      <c r="B85" s="9">
        <v>5391838.9000000004</v>
      </c>
      <c r="C85" s="9">
        <v>-1396841.3600000003</v>
      </c>
      <c r="D85" s="9">
        <v>3994997.54</v>
      </c>
      <c r="E85" s="9">
        <v>3994997.54</v>
      </c>
      <c r="F85" s="9">
        <v>3994997.54</v>
      </c>
      <c r="G85" s="9">
        <f t="shared" si="14"/>
        <v>0</v>
      </c>
    </row>
    <row r="86" spans="1:7">
      <c r="A86" s="95" t="s">
        <v>312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f t="shared" si="14"/>
        <v>0</v>
      </c>
    </row>
    <row r="87" spans="1:7">
      <c r="A87" s="95" t="s">
        <v>313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f t="shared" si="14"/>
        <v>0</v>
      </c>
    </row>
    <row r="88" spans="1:7">
      <c r="A88" s="94" t="s">
        <v>314</v>
      </c>
      <c r="B88" s="7">
        <f>SUM(B89:B97)</f>
        <v>6796567.9400000004</v>
      </c>
      <c r="C88" s="7">
        <f t="shared" ref="C88:F88" si="15">SUM(C89:C97)</f>
        <v>8504026.4499999993</v>
      </c>
      <c r="D88" s="7">
        <f t="shared" si="15"/>
        <v>15300594.390000001</v>
      </c>
      <c r="E88" s="7">
        <f t="shared" si="15"/>
        <v>14624348.18</v>
      </c>
      <c r="F88" s="7">
        <f t="shared" si="15"/>
        <v>14622428.279999999</v>
      </c>
      <c r="G88" s="7">
        <f t="shared" si="14"/>
        <v>676246.21000000089</v>
      </c>
    </row>
    <row r="89" spans="1:7">
      <c r="A89" s="95" t="s">
        <v>315</v>
      </c>
      <c r="B89" s="9">
        <v>0</v>
      </c>
      <c r="C89" s="9">
        <v>338768</v>
      </c>
      <c r="D89" s="9">
        <v>338768</v>
      </c>
      <c r="E89" s="9">
        <v>289942</v>
      </c>
      <c r="F89" s="9">
        <v>289942</v>
      </c>
      <c r="G89" s="9">
        <f t="shared" si="14"/>
        <v>48826</v>
      </c>
    </row>
    <row r="90" spans="1:7">
      <c r="A90" s="95" t="s">
        <v>316</v>
      </c>
      <c r="B90" s="9">
        <v>100000</v>
      </c>
      <c r="C90" s="9">
        <v>60000</v>
      </c>
      <c r="D90" s="9">
        <v>160000</v>
      </c>
      <c r="E90" s="9">
        <v>114677.6</v>
      </c>
      <c r="F90" s="9">
        <v>114677.6</v>
      </c>
      <c r="G90" s="9">
        <f t="shared" si="14"/>
        <v>45322.399999999994</v>
      </c>
    </row>
    <row r="91" spans="1:7">
      <c r="A91" s="95" t="s">
        <v>317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f t="shared" si="14"/>
        <v>0</v>
      </c>
    </row>
    <row r="92" spans="1:7">
      <c r="A92" s="95" t="s">
        <v>318</v>
      </c>
      <c r="B92" s="9">
        <v>1650000</v>
      </c>
      <c r="C92" s="9">
        <v>816808.45000000019</v>
      </c>
      <c r="D92" s="9">
        <v>2466808.4500000002</v>
      </c>
      <c r="E92" s="9">
        <v>2404676.62</v>
      </c>
      <c r="F92" s="9">
        <v>2406370.62</v>
      </c>
      <c r="G92" s="9">
        <f t="shared" si="14"/>
        <v>62131.830000000075</v>
      </c>
    </row>
    <row r="93" spans="1:7">
      <c r="A93" s="95" t="s">
        <v>319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f t="shared" si="14"/>
        <v>0</v>
      </c>
    </row>
    <row r="94" spans="1:7">
      <c r="A94" s="95" t="s">
        <v>320</v>
      </c>
      <c r="B94" s="9">
        <v>4816567.9400000004</v>
      </c>
      <c r="C94" s="9">
        <v>1210000</v>
      </c>
      <c r="D94" s="9">
        <v>6026567.9400000004</v>
      </c>
      <c r="E94" s="9">
        <v>5899794.3600000003</v>
      </c>
      <c r="F94" s="9">
        <v>5896180.46</v>
      </c>
      <c r="G94" s="9">
        <f t="shared" si="14"/>
        <v>126773.58000000007</v>
      </c>
    </row>
    <row r="95" spans="1:7">
      <c r="A95" s="95" t="s">
        <v>321</v>
      </c>
      <c r="B95" s="9">
        <v>30000</v>
      </c>
      <c r="C95" s="9">
        <v>2811050</v>
      </c>
      <c r="D95" s="9">
        <v>2841050</v>
      </c>
      <c r="E95" s="9">
        <v>2503471.4</v>
      </c>
      <c r="F95" s="9">
        <v>2503471.4</v>
      </c>
      <c r="G95" s="9">
        <f t="shared" si="14"/>
        <v>337578.60000000009</v>
      </c>
    </row>
    <row r="96" spans="1:7">
      <c r="A96" s="95" t="s">
        <v>322</v>
      </c>
      <c r="B96" s="9">
        <v>200000</v>
      </c>
      <c r="C96" s="9">
        <v>2330000</v>
      </c>
      <c r="D96" s="9">
        <v>2530000</v>
      </c>
      <c r="E96" s="9">
        <v>2494000</v>
      </c>
      <c r="F96" s="9">
        <v>2494000</v>
      </c>
      <c r="G96" s="9">
        <f t="shared" si="14"/>
        <v>36000</v>
      </c>
    </row>
    <row r="97" spans="1:7">
      <c r="A97" s="95" t="s">
        <v>323</v>
      </c>
      <c r="B97" s="9">
        <v>0</v>
      </c>
      <c r="C97" s="9">
        <v>937400</v>
      </c>
      <c r="D97" s="9">
        <v>937400</v>
      </c>
      <c r="E97" s="9">
        <v>917786.2</v>
      </c>
      <c r="F97" s="9">
        <v>917786.2</v>
      </c>
      <c r="G97" s="9">
        <f t="shared" si="14"/>
        <v>19613.800000000047</v>
      </c>
    </row>
    <row r="98" spans="1:7">
      <c r="A98" s="94" t="s">
        <v>324</v>
      </c>
      <c r="B98" s="7">
        <f>SUM(B99:B107)</f>
        <v>17793534.02</v>
      </c>
      <c r="C98" s="7">
        <f t="shared" ref="C98:F98" si="16">SUM(C99:C107)</f>
        <v>24913061.02</v>
      </c>
      <c r="D98" s="7">
        <f t="shared" si="16"/>
        <v>42706595.039999999</v>
      </c>
      <c r="E98" s="7">
        <f t="shared" si="16"/>
        <v>39305345.649999999</v>
      </c>
      <c r="F98" s="7">
        <f t="shared" si="16"/>
        <v>38315155.710000001</v>
      </c>
      <c r="G98" s="7">
        <f t="shared" si="14"/>
        <v>3401249.3900000006</v>
      </c>
    </row>
    <row r="99" spans="1:7">
      <c r="A99" s="95" t="s">
        <v>325</v>
      </c>
      <c r="B99" s="9">
        <v>2250000</v>
      </c>
      <c r="C99" s="9">
        <v>876675.25</v>
      </c>
      <c r="D99" s="9">
        <v>3126675.25</v>
      </c>
      <c r="E99" s="9">
        <v>3119184.33</v>
      </c>
      <c r="F99" s="9">
        <v>3119184.33</v>
      </c>
      <c r="G99" s="9">
        <f t="shared" si="14"/>
        <v>7490.9199999999255</v>
      </c>
    </row>
    <row r="100" spans="1:7">
      <c r="A100" s="95" t="s">
        <v>326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f t="shared" si="14"/>
        <v>0</v>
      </c>
    </row>
    <row r="101" spans="1:7">
      <c r="A101" s="95" t="s">
        <v>327</v>
      </c>
      <c r="B101" s="9">
        <v>60000</v>
      </c>
      <c r="C101" s="9">
        <v>4372644.4000000004</v>
      </c>
      <c r="D101" s="9">
        <v>4432644.4000000004</v>
      </c>
      <c r="E101" s="9">
        <v>3720914.4</v>
      </c>
      <c r="F101" s="9">
        <v>2978650.4</v>
      </c>
      <c r="G101" s="9">
        <f t="shared" si="14"/>
        <v>711730.00000000047</v>
      </c>
    </row>
    <row r="102" spans="1:7">
      <c r="A102" s="95" t="s">
        <v>328</v>
      </c>
      <c r="B102" s="9">
        <v>605000</v>
      </c>
      <c r="C102" s="9">
        <v>25502</v>
      </c>
      <c r="D102" s="9">
        <v>630502</v>
      </c>
      <c r="E102" s="9">
        <v>603684.71</v>
      </c>
      <c r="F102" s="9">
        <v>594983.18000000005</v>
      </c>
      <c r="G102" s="9">
        <f t="shared" si="14"/>
        <v>26817.290000000037</v>
      </c>
    </row>
    <row r="103" spans="1:7">
      <c r="A103" s="95" t="s">
        <v>329</v>
      </c>
      <c r="B103" s="9">
        <v>12750462.439999999</v>
      </c>
      <c r="C103" s="9">
        <v>15468364.299999999</v>
      </c>
      <c r="D103" s="9">
        <v>28218826.739999998</v>
      </c>
      <c r="E103" s="9">
        <v>25767497.329999998</v>
      </c>
      <c r="F103" s="9">
        <v>25776502.920000002</v>
      </c>
      <c r="G103" s="9">
        <f t="shared" si="14"/>
        <v>2451329.41</v>
      </c>
    </row>
    <row r="104" spans="1:7">
      <c r="A104" s="95" t="s">
        <v>330</v>
      </c>
      <c r="B104" s="9">
        <v>0</v>
      </c>
      <c r="C104" s="9">
        <v>127500</v>
      </c>
      <c r="D104" s="9">
        <v>127500</v>
      </c>
      <c r="E104" s="9">
        <v>127500</v>
      </c>
      <c r="F104" s="9">
        <v>127500</v>
      </c>
      <c r="G104" s="9">
        <f t="shared" si="14"/>
        <v>0</v>
      </c>
    </row>
    <row r="105" spans="1:7">
      <c r="A105" s="95" t="s">
        <v>331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f t="shared" si="14"/>
        <v>0</v>
      </c>
    </row>
    <row r="106" spans="1:7">
      <c r="A106" s="95" t="s">
        <v>332</v>
      </c>
      <c r="B106" s="9">
        <v>0</v>
      </c>
      <c r="C106" s="9">
        <v>4155057</v>
      </c>
      <c r="D106" s="9">
        <v>4155057</v>
      </c>
      <c r="E106" s="9">
        <v>4075158.88</v>
      </c>
      <c r="F106" s="9">
        <v>4075158.88</v>
      </c>
      <c r="G106" s="9">
        <f t="shared" si="14"/>
        <v>79898.120000000112</v>
      </c>
    </row>
    <row r="107" spans="1:7">
      <c r="A107" s="95" t="s">
        <v>333</v>
      </c>
      <c r="B107" s="9">
        <v>2128071.58</v>
      </c>
      <c r="C107" s="9">
        <v>-112681.93000000017</v>
      </c>
      <c r="D107" s="9">
        <v>2015389.65</v>
      </c>
      <c r="E107" s="9">
        <v>1891406</v>
      </c>
      <c r="F107" s="9">
        <v>1643176</v>
      </c>
      <c r="G107" s="9">
        <f t="shared" si="14"/>
        <v>123983.64999999991</v>
      </c>
    </row>
    <row r="108" spans="1:7">
      <c r="A108" s="94" t="s">
        <v>334</v>
      </c>
      <c r="B108" s="7">
        <f>SUM(B109:B117)</f>
        <v>0</v>
      </c>
      <c r="C108" s="7">
        <f t="shared" ref="C108:F108" si="17">SUM(C109:C117)</f>
        <v>360000</v>
      </c>
      <c r="D108" s="7">
        <f t="shared" si="17"/>
        <v>360000</v>
      </c>
      <c r="E108" s="7">
        <f t="shared" si="17"/>
        <v>288611.49</v>
      </c>
      <c r="F108" s="7">
        <f t="shared" si="17"/>
        <v>288611.49</v>
      </c>
      <c r="G108" s="7">
        <f t="shared" si="14"/>
        <v>71388.510000000009</v>
      </c>
    </row>
    <row r="109" spans="1:7">
      <c r="A109" s="95" t="s">
        <v>335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f t="shared" si="14"/>
        <v>0</v>
      </c>
    </row>
    <row r="110" spans="1:7">
      <c r="A110" s="95" t="s">
        <v>336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f t="shared" si="14"/>
        <v>0</v>
      </c>
    </row>
    <row r="111" spans="1:7">
      <c r="A111" s="95" t="s">
        <v>337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f t="shared" si="14"/>
        <v>0</v>
      </c>
    </row>
    <row r="112" spans="1:7">
      <c r="A112" s="95" t="s">
        <v>338</v>
      </c>
      <c r="B112" s="9">
        <v>0</v>
      </c>
      <c r="C112" s="9">
        <v>360000</v>
      </c>
      <c r="D112" s="9">
        <v>360000</v>
      </c>
      <c r="E112" s="9">
        <v>288611.49</v>
      </c>
      <c r="F112" s="9">
        <v>288611.49</v>
      </c>
      <c r="G112" s="9">
        <f t="shared" si="14"/>
        <v>71388.510000000009</v>
      </c>
    </row>
    <row r="113" spans="1:7">
      <c r="A113" s="95" t="s">
        <v>339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f t="shared" si="14"/>
        <v>0</v>
      </c>
    </row>
    <row r="114" spans="1:7">
      <c r="A114" s="95" t="s">
        <v>340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f t="shared" si="14"/>
        <v>0</v>
      </c>
    </row>
    <row r="115" spans="1:7">
      <c r="A115" s="95" t="s">
        <v>341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f t="shared" si="14"/>
        <v>0</v>
      </c>
    </row>
    <row r="116" spans="1:7">
      <c r="A116" s="95" t="s">
        <v>342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f t="shared" si="14"/>
        <v>0</v>
      </c>
    </row>
    <row r="117" spans="1:7">
      <c r="A117" s="95" t="s">
        <v>343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f t="shared" si="14"/>
        <v>0</v>
      </c>
    </row>
    <row r="118" spans="1:7">
      <c r="A118" s="94" t="s">
        <v>344</v>
      </c>
      <c r="B118" s="7">
        <f>SUM(B119:B127)</f>
        <v>0</v>
      </c>
      <c r="C118" s="7">
        <f t="shared" ref="C118:F118" si="18">SUM(C119:C127)</f>
        <v>2870675.8400000003</v>
      </c>
      <c r="D118" s="7">
        <f t="shared" si="18"/>
        <v>2870675.8400000003</v>
      </c>
      <c r="E118" s="7">
        <f t="shared" si="18"/>
        <v>2738468.47</v>
      </c>
      <c r="F118" s="7">
        <f t="shared" si="18"/>
        <v>2729953.47</v>
      </c>
      <c r="G118" s="7">
        <f t="shared" si="14"/>
        <v>132207.37000000011</v>
      </c>
    </row>
    <row r="119" spans="1:7">
      <c r="A119" s="95" t="s">
        <v>345</v>
      </c>
      <c r="B119" s="9">
        <v>0</v>
      </c>
      <c r="C119" s="9">
        <v>195000</v>
      </c>
      <c r="D119" s="9">
        <v>195000</v>
      </c>
      <c r="E119" s="9">
        <v>81648.55</v>
      </c>
      <c r="F119" s="9">
        <v>73133.55</v>
      </c>
      <c r="G119" s="9">
        <f t="shared" si="14"/>
        <v>113351.45</v>
      </c>
    </row>
    <row r="120" spans="1:7">
      <c r="A120" s="95" t="s">
        <v>346</v>
      </c>
      <c r="B120" s="9">
        <v>0</v>
      </c>
      <c r="C120" s="9">
        <v>600300</v>
      </c>
      <c r="D120" s="9">
        <v>600300</v>
      </c>
      <c r="E120" s="9">
        <v>587959.92000000004</v>
      </c>
      <c r="F120" s="9">
        <v>587959.92000000004</v>
      </c>
      <c r="G120" s="9">
        <f t="shared" si="14"/>
        <v>12340.079999999958</v>
      </c>
    </row>
    <row r="121" spans="1:7">
      <c r="A121" s="95" t="s">
        <v>347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f t="shared" si="14"/>
        <v>0</v>
      </c>
    </row>
    <row r="122" spans="1:7">
      <c r="A122" s="95" t="s">
        <v>348</v>
      </c>
      <c r="B122" s="9">
        <v>0</v>
      </c>
      <c r="C122" s="9">
        <v>2021843.6</v>
      </c>
      <c r="D122" s="9">
        <v>2021843.6</v>
      </c>
      <c r="E122" s="9">
        <v>2018400</v>
      </c>
      <c r="F122" s="9">
        <v>2018400</v>
      </c>
      <c r="G122" s="9">
        <f t="shared" si="14"/>
        <v>3443.6000000000931</v>
      </c>
    </row>
    <row r="123" spans="1:7">
      <c r="A123" s="95" t="s">
        <v>349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f t="shared" si="14"/>
        <v>0</v>
      </c>
    </row>
    <row r="124" spans="1:7">
      <c r="A124" s="95" t="s">
        <v>350</v>
      </c>
      <c r="B124" s="9">
        <v>0</v>
      </c>
      <c r="C124" s="9">
        <v>53532.24</v>
      </c>
      <c r="D124" s="9">
        <v>53532.24</v>
      </c>
      <c r="E124" s="9">
        <v>50460</v>
      </c>
      <c r="F124" s="9">
        <v>50460</v>
      </c>
      <c r="G124" s="9">
        <f t="shared" si="14"/>
        <v>3072.239999999998</v>
      </c>
    </row>
    <row r="125" spans="1:7">
      <c r="A125" s="95" t="s">
        <v>351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f t="shared" si="14"/>
        <v>0</v>
      </c>
    </row>
    <row r="126" spans="1:7">
      <c r="A126" s="95" t="s">
        <v>352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f t="shared" si="14"/>
        <v>0</v>
      </c>
    </row>
    <row r="127" spans="1:7">
      <c r="A127" s="95" t="s">
        <v>353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f t="shared" si="14"/>
        <v>0</v>
      </c>
    </row>
    <row r="128" spans="1:7">
      <c r="A128" s="94" t="s">
        <v>354</v>
      </c>
      <c r="B128" s="7">
        <f>SUM(B129:B131)</f>
        <v>0</v>
      </c>
      <c r="C128" s="7">
        <f t="shared" ref="C128:F128" si="19">SUM(C129:C131)</f>
        <v>225594739.94999999</v>
      </c>
      <c r="D128" s="7">
        <f t="shared" si="19"/>
        <v>225594739.94999999</v>
      </c>
      <c r="E128" s="7">
        <f t="shared" si="19"/>
        <v>86492620.00999999</v>
      </c>
      <c r="F128" s="7">
        <f t="shared" si="19"/>
        <v>59002872.509999998</v>
      </c>
      <c r="G128" s="7">
        <f t="shared" si="14"/>
        <v>139102119.94</v>
      </c>
    </row>
    <row r="129" spans="1:7">
      <c r="A129" s="95" t="s">
        <v>355</v>
      </c>
      <c r="B129" s="9">
        <v>0</v>
      </c>
      <c r="C129" s="9">
        <v>218013588.84999999</v>
      </c>
      <c r="D129" s="9">
        <v>218013588.84999999</v>
      </c>
      <c r="E129" s="9">
        <v>79252624.689999998</v>
      </c>
      <c r="F129" s="9">
        <v>55494246.479999997</v>
      </c>
      <c r="G129" s="9">
        <f t="shared" si="14"/>
        <v>138760964.16</v>
      </c>
    </row>
    <row r="130" spans="1:7">
      <c r="A130" s="95" t="s">
        <v>356</v>
      </c>
      <c r="B130" s="9">
        <v>0</v>
      </c>
      <c r="C130" s="9">
        <v>7328123.6699999999</v>
      </c>
      <c r="D130" s="9">
        <v>7328123.6699999999</v>
      </c>
      <c r="E130" s="9">
        <v>7239995.3200000003</v>
      </c>
      <c r="F130" s="9">
        <v>3508626.03</v>
      </c>
      <c r="G130" s="9">
        <f t="shared" si="14"/>
        <v>88128.349999999627</v>
      </c>
    </row>
    <row r="131" spans="1:7">
      <c r="A131" s="95" t="s">
        <v>357</v>
      </c>
      <c r="B131" s="9">
        <v>0</v>
      </c>
      <c r="C131" s="9">
        <v>253027.43</v>
      </c>
      <c r="D131" s="9">
        <v>253027.43</v>
      </c>
      <c r="E131" s="9">
        <v>0</v>
      </c>
      <c r="F131" s="9">
        <v>0</v>
      </c>
      <c r="G131" s="9">
        <f t="shared" si="14"/>
        <v>253027.43</v>
      </c>
    </row>
    <row r="132" spans="1:7">
      <c r="A132" s="94" t="s">
        <v>358</v>
      </c>
      <c r="B132" s="7">
        <f>SUM(B133:B140)</f>
        <v>60672293.200000003</v>
      </c>
      <c r="C132" s="7">
        <f t="shared" ref="C132:F132" si="20">SUM(C133:C140)</f>
        <v>-60672293.200000003</v>
      </c>
      <c r="D132" s="7">
        <f t="shared" si="20"/>
        <v>0</v>
      </c>
      <c r="E132" s="7">
        <f t="shared" si="20"/>
        <v>0</v>
      </c>
      <c r="F132" s="7">
        <f t="shared" si="20"/>
        <v>0</v>
      </c>
      <c r="G132" s="7">
        <f t="shared" si="14"/>
        <v>0</v>
      </c>
    </row>
    <row r="133" spans="1:7">
      <c r="A133" s="95" t="s">
        <v>359</v>
      </c>
      <c r="B133" s="9"/>
      <c r="C133" s="9"/>
      <c r="D133" s="9"/>
      <c r="E133" s="9"/>
      <c r="F133" s="9"/>
      <c r="G133" s="9">
        <f t="shared" si="14"/>
        <v>0</v>
      </c>
    </row>
    <row r="134" spans="1:7">
      <c r="A134" s="95" t="s">
        <v>360</v>
      </c>
      <c r="B134" s="9"/>
      <c r="C134" s="9"/>
      <c r="D134" s="9"/>
      <c r="E134" s="9"/>
      <c r="F134" s="9"/>
      <c r="G134" s="9">
        <f t="shared" si="14"/>
        <v>0</v>
      </c>
    </row>
    <row r="135" spans="1:7">
      <c r="A135" s="95" t="s">
        <v>361</v>
      </c>
      <c r="B135" s="9"/>
      <c r="C135" s="9"/>
      <c r="D135" s="9"/>
      <c r="E135" s="9"/>
      <c r="F135" s="9"/>
      <c r="G135" s="9">
        <f t="shared" si="14"/>
        <v>0</v>
      </c>
    </row>
    <row r="136" spans="1:7">
      <c r="A136" s="95" t="s">
        <v>362</v>
      </c>
      <c r="B136" s="9"/>
      <c r="C136" s="9"/>
      <c r="D136" s="9"/>
      <c r="E136" s="9"/>
      <c r="F136" s="9"/>
      <c r="G136" s="9">
        <f t="shared" si="14"/>
        <v>0</v>
      </c>
    </row>
    <row r="137" spans="1:7">
      <c r="A137" s="95" t="s">
        <v>363</v>
      </c>
      <c r="B137" s="9"/>
      <c r="C137" s="9"/>
      <c r="D137" s="9"/>
      <c r="E137" s="9"/>
      <c r="F137" s="9"/>
      <c r="G137" s="9">
        <f t="shared" si="14"/>
        <v>0</v>
      </c>
    </row>
    <row r="138" spans="1:7">
      <c r="A138" s="95" t="s">
        <v>364</v>
      </c>
      <c r="B138" s="9"/>
      <c r="C138" s="9"/>
      <c r="D138" s="9"/>
      <c r="E138" s="9"/>
      <c r="F138" s="9"/>
      <c r="G138" s="9">
        <f t="shared" si="14"/>
        <v>0</v>
      </c>
    </row>
    <row r="139" spans="1:7">
      <c r="A139" s="95" t="s">
        <v>365</v>
      </c>
      <c r="B139" s="9"/>
      <c r="C139" s="9"/>
      <c r="D139" s="9"/>
      <c r="E139" s="9"/>
      <c r="F139" s="9"/>
      <c r="G139" s="9">
        <f t="shared" si="14"/>
        <v>0</v>
      </c>
    </row>
    <row r="140" spans="1:7">
      <c r="A140" s="95" t="s">
        <v>366</v>
      </c>
      <c r="B140" s="9">
        <v>60672293.200000003</v>
      </c>
      <c r="C140" s="9">
        <v>-60672293.200000003</v>
      </c>
      <c r="D140" s="9">
        <v>0</v>
      </c>
      <c r="E140" s="9"/>
      <c r="F140" s="9"/>
      <c r="G140" s="9">
        <f t="shared" si="14"/>
        <v>0</v>
      </c>
    </row>
    <row r="141" spans="1:7">
      <c r="A141" s="94" t="s">
        <v>367</v>
      </c>
      <c r="B141" s="7">
        <f>SUM(B142:B144)</f>
        <v>0</v>
      </c>
      <c r="C141" s="7">
        <f t="shared" ref="C141:F141" si="21">SUM(C142:C144)</f>
        <v>0</v>
      </c>
      <c r="D141" s="7">
        <f t="shared" si="21"/>
        <v>0</v>
      </c>
      <c r="E141" s="7">
        <f t="shared" si="21"/>
        <v>0</v>
      </c>
      <c r="F141" s="7">
        <f t="shared" si="21"/>
        <v>0</v>
      </c>
      <c r="G141" s="7">
        <f t="shared" si="14"/>
        <v>0</v>
      </c>
    </row>
    <row r="142" spans="1:7">
      <c r="A142" s="95" t="s">
        <v>368</v>
      </c>
      <c r="B142" s="9"/>
      <c r="C142" s="9"/>
      <c r="D142" s="9"/>
      <c r="E142" s="9"/>
      <c r="F142" s="9"/>
      <c r="G142" s="9">
        <f t="shared" si="14"/>
        <v>0</v>
      </c>
    </row>
    <row r="143" spans="1:7">
      <c r="A143" s="95" t="s">
        <v>369</v>
      </c>
      <c r="B143" s="9"/>
      <c r="C143" s="9"/>
      <c r="D143" s="9"/>
      <c r="E143" s="9"/>
      <c r="F143" s="9"/>
      <c r="G143" s="9">
        <f t="shared" si="14"/>
        <v>0</v>
      </c>
    </row>
    <row r="144" spans="1:7">
      <c r="A144" s="95" t="s">
        <v>370</v>
      </c>
      <c r="B144" s="9"/>
      <c r="C144" s="9"/>
      <c r="D144" s="9"/>
      <c r="E144" s="9"/>
      <c r="F144" s="9"/>
      <c r="G144" s="9">
        <f t="shared" si="14"/>
        <v>0</v>
      </c>
    </row>
    <row r="145" spans="1:7">
      <c r="A145" s="94" t="s">
        <v>371</v>
      </c>
      <c r="B145" s="7">
        <f>SUM(B146:B152)</f>
        <v>10943992</v>
      </c>
      <c r="C145" s="7">
        <f t="shared" ref="C145:F145" si="22">SUM(C146:C152)</f>
        <v>-60000</v>
      </c>
      <c r="D145" s="7">
        <f t="shared" si="22"/>
        <v>10883992</v>
      </c>
      <c r="E145" s="7">
        <f t="shared" si="22"/>
        <v>10882176.09</v>
      </c>
      <c r="F145" s="7">
        <f t="shared" si="22"/>
        <v>9952941.4600000009</v>
      </c>
      <c r="G145" s="7">
        <f t="shared" ref="G145:G152" si="23">D145-E145</f>
        <v>1815.910000000149</v>
      </c>
    </row>
    <row r="146" spans="1:7">
      <c r="A146" s="95" t="s">
        <v>372</v>
      </c>
      <c r="B146" s="9">
        <v>8743992</v>
      </c>
      <c r="C146" s="9">
        <v>0</v>
      </c>
      <c r="D146" s="9">
        <v>8743992</v>
      </c>
      <c r="E146" s="9">
        <v>8743992</v>
      </c>
      <c r="F146" s="9">
        <v>8015326</v>
      </c>
      <c r="G146" s="9">
        <f t="shared" si="23"/>
        <v>0</v>
      </c>
    </row>
    <row r="147" spans="1:7">
      <c r="A147" s="95" t="s">
        <v>373</v>
      </c>
      <c r="B147" s="9">
        <v>2200000</v>
      </c>
      <c r="C147" s="9">
        <v>-60000</v>
      </c>
      <c r="D147" s="9">
        <v>2140000</v>
      </c>
      <c r="E147" s="9">
        <v>2138184.09</v>
      </c>
      <c r="F147" s="9">
        <v>1937615.46</v>
      </c>
      <c r="G147" s="9">
        <f t="shared" si="23"/>
        <v>1815.910000000149</v>
      </c>
    </row>
    <row r="148" spans="1:7">
      <c r="A148" s="95" t="s">
        <v>374</v>
      </c>
      <c r="B148" s="9"/>
      <c r="C148" s="9"/>
      <c r="D148" s="9"/>
      <c r="E148" s="9"/>
      <c r="F148" s="9"/>
      <c r="G148" s="9">
        <f t="shared" si="23"/>
        <v>0</v>
      </c>
    </row>
    <row r="149" spans="1:7">
      <c r="A149" s="95" t="s">
        <v>375</v>
      </c>
      <c r="B149" s="9"/>
      <c r="C149" s="9"/>
      <c r="D149" s="9"/>
      <c r="E149" s="9"/>
      <c r="F149" s="9"/>
      <c r="G149" s="9">
        <f t="shared" si="23"/>
        <v>0</v>
      </c>
    </row>
    <row r="150" spans="1:7">
      <c r="A150" s="95" t="s">
        <v>376</v>
      </c>
      <c r="B150" s="9"/>
      <c r="C150" s="9"/>
      <c r="D150" s="9"/>
      <c r="E150" s="9"/>
      <c r="F150" s="9"/>
      <c r="G150" s="9">
        <f t="shared" si="23"/>
        <v>0</v>
      </c>
    </row>
    <row r="151" spans="1:7">
      <c r="A151" s="95" t="s">
        <v>377</v>
      </c>
      <c r="B151" s="9"/>
      <c r="C151" s="9"/>
      <c r="D151" s="9"/>
      <c r="E151" s="9"/>
      <c r="F151" s="9"/>
      <c r="G151" s="9">
        <f t="shared" si="23"/>
        <v>0</v>
      </c>
    </row>
    <row r="152" spans="1:7">
      <c r="A152" s="95" t="s">
        <v>378</v>
      </c>
      <c r="B152" s="9"/>
      <c r="C152" s="9"/>
      <c r="D152" s="9"/>
      <c r="E152" s="9"/>
      <c r="F152" s="9"/>
      <c r="G152" s="9">
        <f t="shared" si="23"/>
        <v>0</v>
      </c>
    </row>
    <row r="153" spans="1:7" ht="5.0999999999999996" customHeight="1">
      <c r="A153" s="94"/>
      <c r="B153" s="9"/>
      <c r="C153" s="9"/>
      <c r="D153" s="9"/>
      <c r="E153" s="9"/>
      <c r="F153" s="9"/>
      <c r="G153" s="9"/>
    </row>
    <row r="154" spans="1:7">
      <c r="A154" s="99" t="s">
        <v>380</v>
      </c>
      <c r="B154" s="7">
        <f>B4+B79</f>
        <v>419929226.44</v>
      </c>
      <c r="C154" s="7">
        <f t="shared" ref="C154:G154" si="24">C4+C79</f>
        <v>322117630.98000002</v>
      </c>
      <c r="D154" s="7">
        <f t="shared" si="24"/>
        <v>742046857.41999996</v>
      </c>
      <c r="E154" s="7">
        <f t="shared" si="24"/>
        <v>522940014.41999996</v>
      </c>
      <c r="F154" s="7">
        <f t="shared" si="24"/>
        <v>482137409.25999993</v>
      </c>
      <c r="G154" s="7">
        <f t="shared" si="24"/>
        <v>219106843</v>
      </c>
    </row>
    <row r="155" spans="1:7" ht="5.0999999999999996" customHeight="1">
      <c r="A155" s="119"/>
      <c r="B155" s="16"/>
      <c r="C155" s="16"/>
      <c r="D155" s="16"/>
      <c r="E155" s="16"/>
      <c r="F155" s="16"/>
      <c r="G155" s="16"/>
    </row>
    <row r="157" spans="1:7">
      <c r="B157" s="120"/>
      <c r="C157" s="120"/>
      <c r="D157" s="120"/>
      <c r="E157" s="120"/>
      <c r="F157" s="120"/>
      <c r="G157" s="120"/>
    </row>
    <row r="158" spans="1:7">
      <c r="B158" s="120"/>
      <c r="C158" s="120"/>
      <c r="D158" s="120"/>
      <c r="E158" s="120"/>
      <c r="F158" s="120"/>
      <c r="G158" s="120"/>
    </row>
    <row r="159" spans="1:7">
      <c r="B159" s="120"/>
      <c r="C159" s="120"/>
      <c r="D159" s="120"/>
      <c r="E159" s="120"/>
      <c r="F159" s="120"/>
      <c r="G159" s="120"/>
    </row>
    <row r="160" spans="1:7">
      <c r="B160" s="120"/>
      <c r="C160" s="120"/>
      <c r="D160" s="120"/>
      <c r="E160" s="120"/>
      <c r="F160" s="120"/>
      <c r="G160" s="120"/>
    </row>
    <row r="161" spans="1:12">
      <c r="B161" s="120"/>
      <c r="C161" s="120"/>
      <c r="D161" s="120"/>
      <c r="E161" s="120"/>
      <c r="F161" s="121"/>
      <c r="G161" s="121"/>
      <c r="H161" s="122"/>
      <c r="I161" s="122"/>
      <c r="J161" s="122"/>
      <c r="K161" s="122"/>
      <c r="L161" s="122"/>
    </row>
    <row r="162" spans="1:12">
      <c r="B162" s="123"/>
      <c r="C162" s="123"/>
      <c r="D162" s="123"/>
      <c r="E162" s="123"/>
      <c r="F162" s="124"/>
      <c r="G162" s="124"/>
      <c r="H162" s="125"/>
      <c r="I162" s="126"/>
      <c r="J162" s="122"/>
      <c r="K162" s="122"/>
      <c r="L162" s="122"/>
    </row>
    <row r="163" spans="1:12">
      <c r="F163" s="122"/>
      <c r="G163" s="122"/>
      <c r="H163" s="122"/>
      <c r="I163" s="122"/>
      <c r="J163" s="122"/>
      <c r="K163" s="122"/>
      <c r="L163" s="122"/>
    </row>
    <row r="164" spans="1:12">
      <c r="A164" s="95"/>
      <c r="B164" s="120"/>
      <c r="C164" s="120"/>
      <c r="D164" s="120"/>
      <c r="E164" s="120"/>
      <c r="F164" s="121"/>
      <c r="G164" s="121"/>
      <c r="H164" s="125"/>
      <c r="I164" s="125"/>
      <c r="J164" s="122"/>
      <c r="K164" s="122"/>
      <c r="L164" s="122"/>
    </row>
    <row r="165" spans="1:12">
      <c r="A165" s="95"/>
      <c r="B165" s="120"/>
      <c r="C165" s="120"/>
      <c r="D165" s="120"/>
      <c r="E165" s="120"/>
      <c r="F165" s="121"/>
      <c r="G165" s="121"/>
      <c r="H165" s="125"/>
      <c r="I165" s="125"/>
      <c r="J165" s="122"/>
      <c r="K165" s="122"/>
      <c r="L165" s="122"/>
    </row>
    <row r="166" spans="1:12">
      <c r="A166" s="95"/>
      <c r="B166" s="120"/>
      <c r="C166" s="120"/>
      <c r="D166" s="120"/>
      <c r="E166" s="120"/>
      <c r="F166" s="121"/>
      <c r="G166" s="121"/>
      <c r="H166" s="125"/>
      <c r="I166" s="125"/>
      <c r="J166" s="122"/>
      <c r="K166" s="122"/>
      <c r="L166" s="122"/>
    </row>
    <row r="167" spans="1:12">
      <c r="A167" s="95"/>
      <c r="B167" s="120"/>
      <c r="C167" s="120"/>
      <c r="D167" s="120"/>
      <c r="E167" s="120"/>
      <c r="F167" s="121"/>
      <c r="G167" s="121"/>
      <c r="H167" s="125"/>
      <c r="I167" s="125"/>
      <c r="J167" s="122"/>
      <c r="K167" s="122"/>
      <c r="L167" s="122"/>
    </row>
    <row r="168" spans="1:12">
      <c r="A168" s="95"/>
      <c r="B168" s="120"/>
      <c r="C168" s="120"/>
      <c r="D168" s="120"/>
      <c r="E168" s="120"/>
      <c r="F168" s="121"/>
      <c r="G168" s="121"/>
      <c r="H168" s="125"/>
      <c r="I168" s="125"/>
      <c r="J168" s="122"/>
      <c r="K168" s="122"/>
      <c r="L168" s="122"/>
    </row>
    <row r="169" spans="1:12">
      <c r="A169" s="95"/>
      <c r="B169" s="120"/>
      <c r="C169" s="120"/>
      <c r="D169" s="120"/>
      <c r="E169" s="120"/>
      <c r="F169" s="121"/>
      <c r="G169" s="121"/>
      <c r="H169" s="125"/>
      <c r="I169" s="125"/>
      <c r="J169" s="122"/>
      <c r="K169" s="122"/>
      <c r="L169" s="122"/>
    </row>
    <row r="170" spans="1:12">
      <c r="A170" s="95"/>
      <c r="B170" s="120"/>
      <c r="C170" s="120"/>
      <c r="D170" s="120"/>
      <c r="E170" s="120"/>
      <c r="F170" s="121"/>
      <c r="G170" s="121"/>
      <c r="H170" s="125"/>
      <c r="I170" s="125"/>
      <c r="J170" s="122"/>
      <c r="K170" s="122"/>
      <c r="L170" s="122"/>
    </row>
    <row r="171" spans="1:12">
      <c r="A171" s="95"/>
      <c r="B171" s="120"/>
      <c r="C171" s="120"/>
      <c r="D171" s="120"/>
      <c r="E171" s="120"/>
      <c r="F171" s="121"/>
      <c r="G171" s="121"/>
      <c r="H171" s="125"/>
      <c r="I171" s="125"/>
      <c r="J171" s="122"/>
      <c r="K171" s="122"/>
      <c r="L171" s="122"/>
    </row>
    <row r="172" spans="1:12">
      <c r="A172" s="95"/>
      <c r="B172" s="120"/>
      <c r="C172" s="120"/>
      <c r="D172" s="120"/>
      <c r="E172" s="120"/>
      <c r="F172" s="121"/>
      <c r="G172" s="121"/>
      <c r="H172" s="125"/>
      <c r="I172" s="125"/>
      <c r="J172" s="122"/>
      <c r="K172" s="122"/>
      <c r="L172" s="122"/>
    </row>
    <row r="173" spans="1:12">
      <c r="B173" s="123"/>
      <c r="C173" s="123"/>
      <c r="D173" s="123"/>
      <c r="E173" s="123"/>
      <c r="F173" s="124"/>
      <c r="G173" s="124"/>
      <c r="H173" s="127"/>
      <c r="I173" s="128"/>
      <c r="J173" s="122"/>
      <c r="K173" s="122"/>
      <c r="L173" s="122"/>
    </row>
    <row r="174" spans="1:12">
      <c r="F174" s="122"/>
      <c r="G174" s="122"/>
      <c r="H174" s="122"/>
      <c r="I174" s="129"/>
      <c r="J174" s="122"/>
      <c r="K174" s="122"/>
      <c r="L174" s="122"/>
    </row>
    <row r="175" spans="1:12">
      <c r="A175" s="95"/>
      <c r="B175" s="120"/>
      <c r="C175" s="120"/>
      <c r="D175" s="120"/>
      <c r="E175" s="120"/>
      <c r="F175" s="121"/>
      <c r="G175" s="121"/>
      <c r="H175" s="127"/>
      <c r="I175" s="125"/>
      <c r="J175" s="122"/>
      <c r="K175" s="122"/>
      <c r="L175" s="122"/>
    </row>
    <row r="176" spans="1:12">
      <c r="A176" s="95"/>
      <c r="B176" s="120"/>
      <c r="C176" s="120"/>
      <c r="D176" s="120"/>
      <c r="E176" s="120"/>
      <c r="F176" s="121"/>
      <c r="G176" s="121"/>
      <c r="H176" s="127"/>
      <c r="I176" s="125"/>
      <c r="J176" s="122"/>
      <c r="K176" s="122"/>
      <c r="L176" s="122"/>
    </row>
    <row r="177" spans="1:12">
      <c r="A177" s="95"/>
      <c r="B177" s="120"/>
      <c r="C177" s="120"/>
      <c r="D177" s="120"/>
      <c r="E177" s="120"/>
      <c r="F177" s="121"/>
      <c r="G177" s="121"/>
      <c r="H177" s="127"/>
      <c r="I177" s="125"/>
      <c r="J177" s="122"/>
      <c r="K177" s="122"/>
      <c r="L177" s="122"/>
    </row>
    <row r="178" spans="1:12">
      <c r="A178" s="95"/>
      <c r="B178" s="120"/>
      <c r="C178" s="120"/>
      <c r="D178" s="120"/>
      <c r="E178" s="120"/>
      <c r="F178" s="121"/>
      <c r="G178" s="121"/>
      <c r="H178" s="127"/>
      <c r="I178" s="125"/>
      <c r="J178" s="122"/>
      <c r="K178" s="122"/>
      <c r="L178" s="122"/>
    </row>
    <row r="179" spans="1:12">
      <c r="A179" s="95"/>
      <c r="B179" s="120"/>
      <c r="C179" s="120"/>
      <c r="D179" s="120"/>
      <c r="E179" s="120"/>
      <c r="F179" s="121"/>
      <c r="G179" s="121"/>
      <c r="H179" s="127"/>
      <c r="I179" s="125"/>
      <c r="J179" s="122"/>
      <c r="K179" s="122"/>
      <c r="L179" s="122"/>
    </row>
    <row r="180" spans="1:12">
      <c r="A180" s="95"/>
      <c r="B180" s="120"/>
      <c r="C180" s="120"/>
      <c r="D180" s="120"/>
      <c r="E180" s="120"/>
      <c r="F180" s="121"/>
      <c r="G180" s="121"/>
      <c r="H180" s="127"/>
      <c r="I180" s="125"/>
      <c r="J180" s="122"/>
      <c r="K180" s="122"/>
      <c r="L180" s="122"/>
    </row>
    <row r="181" spans="1:12">
      <c r="A181" s="95"/>
      <c r="B181" s="120"/>
      <c r="C181" s="120"/>
      <c r="D181" s="120"/>
      <c r="E181" s="120"/>
      <c r="F181" s="121"/>
      <c r="G181" s="121"/>
      <c r="H181" s="127"/>
      <c r="I181" s="125"/>
      <c r="J181" s="122"/>
      <c r="K181" s="122"/>
      <c r="L181" s="122"/>
    </row>
    <row r="182" spans="1:12">
      <c r="A182" s="95"/>
      <c r="B182" s="120"/>
      <c r="C182" s="120"/>
      <c r="D182" s="120"/>
      <c r="E182" s="120"/>
      <c r="F182" s="121"/>
      <c r="G182" s="121"/>
      <c r="H182" s="127"/>
      <c r="I182" s="125"/>
      <c r="J182" s="122"/>
      <c r="K182" s="122"/>
      <c r="L182" s="122"/>
    </row>
    <row r="183" spans="1:12">
      <c r="A183" s="95"/>
      <c r="B183" s="120"/>
      <c r="C183" s="120"/>
      <c r="D183" s="120"/>
      <c r="E183" s="120"/>
      <c r="F183" s="121"/>
      <c r="G183" s="121"/>
      <c r="H183" s="127"/>
      <c r="I183" s="125"/>
      <c r="J183" s="122"/>
      <c r="K183" s="122"/>
      <c r="L183" s="122"/>
    </row>
    <row r="184" spans="1:12">
      <c r="B184" s="123"/>
      <c r="C184" s="123"/>
      <c r="D184" s="123"/>
      <c r="E184" s="123"/>
      <c r="F184" s="124"/>
      <c r="G184" s="124"/>
      <c r="H184" s="124"/>
      <c r="I184" s="130"/>
      <c r="J184" s="121"/>
      <c r="K184" s="122"/>
      <c r="L184" s="122"/>
    </row>
    <row r="185" spans="1:12">
      <c r="B185" s="120"/>
      <c r="F185" s="121"/>
      <c r="G185" s="122"/>
      <c r="H185" s="122"/>
      <c r="I185" s="122"/>
      <c r="J185" s="122"/>
      <c r="K185" s="122"/>
      <c r="L185" s="122"/>
    </row>
    <row r="186" spans="1:12">
      <c r="A186" s="95"/>
      <c r="B186" s="120"/>
      <c r="C186" s="120"/>
      <c r="D186" s="120"/>
      <c r="E186" s="120"/>
      <c r="F186" s="121"/>
      <c r="G186" s="121"/>
      <c r="H186" s="121"/>
      <c r="I186" s="125"/>
      <c r="J186" s="122"/>
      <c r="K186" s="122"/>
      <c r="L186" s="122"/>
    </row>
    <row r="187" spans="1:12">
      <c r="A187" s="95"/>
      <c r="B187" s="120"/>
      <c r="C187" s="120"/>
      <c r="D187" s="120"/>
      <c r="E187" s="120"/>
      <c r="F187" s="121"/>
      <c r="G187" s="121"/>
      <c r="H187" s="121"/>
      <c r="I187" s="125"/>
      <c r="J187" s="122"/>
      <c r="K187" s="122"/>
      <c r="L187" s="122"/>
    </row>
    <row r="188" spans="1:12">
      <c r="A188" s="95"/>
      <c r="B188" s="120"/>
      <c r="C188" s="120"/>
      <c r="D188" s="120"/>
      <c r="E188" s="120"/>
      <c r="F188" s="121"/>
      <c r="G188" s="121"/>
      <c r="H188" s="121"/>
      <c r="I188" s="125"/>
      <c r="J188" s="122"/>
      <c r="K188" s="122"/>
      <c r="L188" s="122"/>
    </row>
    <row r="189" spans="1:12">
      <c r="A189" s="95"/>
      <c r="B189" s="120"/>
      <c r="C189" s="120"/>
      <c r="D189" s="120"/>
      <c r="E189" s="120"/>
      <c r="F189" s="121"/>
      <c r="G189" s="121"/>
      <c r="H189" s="121"/>
      <c r="I189" s="125"/>
      <c r="J189" s="122"/>
      <c r="K189" s="122"/>
      <c r="L189" s="122"/>
    </row>
    <row r="190" spans="1:12">
      <c r="A190" s="95"/>
      <c r="B190" s="120"/>
      <c r="C190" s="120"/>
      <c r="D190" s="120"/>
      <c r="E190" s="120"/>
      <c r="F190" s="121"/>
      <c r="G190" s="121"/>
      <c r="H190" s="121"/>
      <c r="I190" s="125"/>
      <c r="J190" s="122"/>
      <c r="K190" s="122"/>
      <c r="L190" s="122"/>
    </row>
    <row r="191" spans="1:12">
      <c r="B191" s="123"/>
      <c r="C191" s="123"/>
      <c r="D191" s="123"/>
      <c r="E191" s="123"/>
      <c r="F191" s="124"/>
      <c r="G191" s="124"/>
      <c r="H191" s="124"/>
      <c r="I191" s="128"/>
      <c r="J191" s="121"/>
      <c r="K191" s="122"/>
      <c r="L191" s="122"/>
    </row>
    <row r="192" spans="1:12">
      <c r="F192" s="122"/>
      <c r="G192" s="122"/>
      <c r="H192" s="122"/>
      <c r="I192" s="122"/>
      <c r="J192" s="122"/>
      <c r="K192" s="122"/>
      <c r="L192" s="122"/>
    </row>
    <row r="193" spans="1:12">
      <c r="F193" s="122"/>
      <c r="G193" s="122"/>
      <c r="H193" s="122"/>
      <c r="I193" s="122"/>
      <c r="J193" s="122"/>
      <c r="K193" s="122"/>
      <c r="L193" s="122"/>
    </row>
    <row r="194" spans="1:12">
      <c r="A194" s="95"/>
      <c r="B194" s="120"/>
      <c r="C194" s="120"/>
      <c r="D194" s="120"/>
      <c r="E194" s="120"/>
      <c r="F194" s="121"/>
      <c r="G194" s="121"/>
      <c r="H194" s="121"/>
      <c r="I194" s="125"/>
      <c r="J194" s="122"/>
      <c r="K194" s="122"/>
      <c r="L194" s="122"/>
    </row>
    <row r="195" spans="1:12">
      <c r="A195" s="95"/>
      <c r="B195" s="120"/>
      <c r="C195" s="120"/>
      <c r="D195" s="120"/>
      <c r="E195" s="120"/>
      <c r="F195" s="121"/>
      <c r="G195" s="121"/>
      <c r="H195" s="121"/>
      <c r="I195" s="125"/>
      <c r="J195" s="122"/>
      <c r="K195" s="122"/>
      <c r="L195" s="122"/>
    </row>
    <row r="196" spans="1:12">
      <c r="A196" s="95"/>
      <c r="B196" s="120"/>
      <c r="C196" s="120"/>
      <c r="D196" s="120"/>
      <c r="E196" s="120"/>
      <c r="F196" s="121"/>
      <c r="G196" s="121"/>
      <c r="H196" s="121"/>
      <c r="I196" s="125"/>
      <c r="J196" s="122"/>
      <c r="K196" s="122"/>
      <c r="L196" s="122"/>
    </row>
    <row r="197" spans="1:12">
      <c r="A197" s="95"/>
      <c r="B197" s="120"/>
      <c r="C197" s="120"/>
      <c r="D197" s="120"/>
      <c r="E197" s="120"/>
      <c r="F197" s="121"/>
      <c r="G197" s="121"/>
      <c r="H197" s="121"/>
      <c r="I197" s="125"/>
      <c r="J197" s="122"/>
      <c r="K197" s="122"/>
      <c r="L197" s="122"/>
    </row>
    <row r="198" spans="1:12">
      <c r="A198" s="95"/>
      <c r="B198" s="120"/>
      <c r="C198" s="120"/>
      <c r="D198" s="120"/>
      <c r="E198" s="120"/>
      <c r="F198" s="121"/>
      <c r="G198" s="121"/>
      <c r="H198" s="121"/>
      <c r="I198" s="125"/>
      <c r="J198" s="122"/>
      <c r="K198" s="122"/>
      <c r="L198" s="122"/>
    </row>
    <row r="199" spans="1:12">
      <c r="A199" s="95"/>
      <c r="B199" s="120"/>
      <c r="C199" s="120"/>
      <c r="D199" s="120"/>
      <c r="E199" s="120"/>
      <c r="F199" s="121"/>
      <c r="G199" s="121"/>
      <c r="H199" s="121"/>
      <c r="I199" s="125"/>
      <c r="J199" s="122"/>
      <c r="K199" s="122"/>
      <c r="L199" s="122"/>
    </row>
    <row r="200" spans="1:12">
      <c r="A200" s="95"/>
      <c r="B200" s="120"/>
      <c r="C200" s="120"/>
      <c r="D200" s="120"/>
      <c r="E200" s="120"/>
      <c r="F200" s="121"/>
      <c r="G200" s="121"/>
      <c r="H200" s="121"/>
      <c r="I200" s="125"/>
      <c r="J200" s="122"/>
      <c r="K200" s="122"/>
      <c r="L200" s="122"/>
    </row>
    <row r="201" spans="1:12">
      <c r="A201" s="95"/>
      <c r="B201" s="120"/>
      <c r="C201" s="120"/>
      <c r="D201" s="120"/>
      <c r="E201" s="120"/>
      <c r="F201" s="121"/>
      <c r="G201" s="121"/>
      <c r="H201" s="121"/>
      <c r="I201" s="125"/>
      <c r="J201" s="122"/>
      <c r="K201" s="122"/>
      <c r="L201" s="122"/>
    </row>
    <row r="202" spans="1:12">
      <c r="A202" s="95"/>
      <c r="B202" s="120"/>
      <c r="C202" s="120"/>
      <c r="D202" s="120"/>
      <c r="E202" s="120"/>
      <c r="F202" s="121"/>
      <c r="G202" s="121"/>
      <c r="H202" s="121"/>
      <c r="I202" s="125"/>
      <c r="J202" s="122"/>
      <c r="K202" s="122"/>
      <c r="L202" s="122"/>
    </row>
    <row r="203" spans="1:12">
      <c r="B203" s="123"/>
      <c r="C203" s="123"/>
      <c r="D203" s="123"/>
      <c r="E203" s="123"/>
      <c r="F203" s="124"/>
      <c r="G203" s="124"/>
      <c r="H203" s="124"/>
      <c r="I203" s="128"/>
      <c r="J203" s="121"/>
      <c r="K203" s="122"/>
      <c r="L203" s="122"/>
    </row>
    <row r="204" spans="1:12">
      <c r="F204" s="122"/>
      <c r="G204" s="122"/>
      <c r="H204" s="122"/>
      <c r="I204" s="126"/>
      <c r="J204" s="125"/>
      <c r="K204" s="122"/>
      <c r="L204" s="122"/>
    </row>
    <row r="205" spans="1:12">
      <c r="F205" s="122"/>
      <c r="G205" s="122"/>
      <c r="H205" s="122"/>
      <c r="I205" s="122"/>
      <c r="J205" s="125"/>
      <c r="K205" s="122"/>
      <c r="L205" s="122"/>
    </row>
    <row r="206" spans="1:12">
      <c r="A206" s="95"/>
      <c r="B206" s="120"/>
      <c r="C206" s="120"/>
      <c r="D206" s="120"/>
      <c r="E206" s="120"/>
      <c r="F206" s="121"/>
      <c r="G206" s="121"/>
      <c r="H206" s="125"/>
      <c r="I206" s="125"/>
      <c r="J206" s="125"/>
      <c r="K206" s="122"/>
      <c r="L206" s="122"/>
    </row>
    <row r="207" spans="1:12">
      <c r="A207" s="95"/>
      <c r="B207" s="120"/>
      <c r="C207" s="120"/>
      <c r="D207" s="120"/>
      <c r="E207" s="120"/>
      <c r="F207" s="121"/>
      <c r="G207" s="121"/>
      <c r="H207" s="125"/>
      <c r="I207" s="125"/>
      <c r="J207" s="122"/>
      <c r="K207" s="122"/>
      <c r="L207" s="122"/>
    </row>
    <row r="208" spans="1:12">
      <c r="A208" s="95"/>
      <c r="B208" s="120"/>
      <c r="C208" s="120"/>
      <c r="D208" s="120"/>
      <c r="E208" s="120"/>
      <c r="F208" s="121"/>
      <c r="G208" s="121"/>
      <c r="H208" s="125"/>
      <c r="I208" s="125"/>
      <c r="J208" s="122"/>
      <c r="K208" s="122"/>
      <c r="L208" s="122"/>
    </row>
    <row r="209" spans="2:12">
      <c r="B209" s="123"/>
      <c r="C209" s="123"/>
      <c r="D209" s="123"/>
      <c r="E209" s="123"/>
      <c r="F209" s="124"/>
      <c r="G209" s="124"/>
      <c r="H209" s="124"/>
      <c r="I209" s="128"/>
      <c r="J209" s="122"/>
      <c r="K209" s="122"/>
      <c r="L209" s="122"/>
    </row>
    <row r="210" spans="2:12">
      <c r="F210" s="122"/>
      <c r="G210" s="122"/>
      <c r="H210" s="122"/>
      <c r="I210" s="122"/>
      <c r="J210" s="122"/>
      <c r="K210" s="122"/>
      <c r="L210" s="122"/>
    </row>
    <row r="211" spans="2:12">
      <c r="B211" s="123"/>
      <c r="C211" s="123"/>
      <c r="D211" s="123"/>
      <c r="E211" s="123"/>
      <c r="F211" s="124"/>
      <c r="G211" s="124"/>
      <c r="H211" s="121"/>
      <c r="I211" s="122"/>
      <c r="J211" s="122"/>
      <c r="K211" s="122"/>
      <c r="L211" s="122"/>
    </row>
    <row r="212" spans="2:12">
      <c r="F212" s="122"/>
      <c r="G212" s="122"/>
      <c r="H212" s="122"/>
      <c r="I212" s="122"/>
      <c r="J212" s="122"/>
      <c r="K212" s="122"/>
      <c r="L212" s="122"/>
    </row>
    <row r="213" spans="2:12">
      <c r="B213" s="120"/>
      <c r="C213" s="120"/>
      <c r="D213" s="120"/>
      <c r="E213" s="120"/>
      <c r="F213" s="121"/>
      <c r="G213" s="121"/>
      <c r="H213" s="122"/>
      <c r="I213" s="122"/>
      <c r="J213" s="122"/>
      <c r="K213" s="122"/>
      <c r="L213" s="122"/>
    </row>
    <row r="214" spans="2:12">
      <c r="B214" s="120"/>
      <c r="C214" s="120"/>
      <c r="D214" s="120"/>
      <c r="E214" s="120"/>
      <c r="F214" s="121"/>
      <c r="G214" s="121"/>
      <c r="H214" s="122"/>
      <c r="I214" s="122"/>
      <c r="J214" s="122"/>
      <c r="K214" s="122"/>
      <c r="L214" s="122"/>
    </row>
    <row r="215" spans="2:12">
      <c r="B215" s="123"/>
      <c r="C215" s="123"/>
      <c r="D215" s="123"/>
      <c r="E215" s="123"/>
      <c r="F215" s="124"/>
      <c r="G215" s="124"/>
      <c r="H215" s="121"/>
      <c r="I215" s="122"/>
      <c r="J215" s="122"/>
      <c r="K215" s="122"/>
      <c r="L215" s="122"/>
    </row>
    <row r="216" spans="2:12">
      <c r="F216" s="131"/>
      <c r="G216" s="122"/>
      <c r="H216" s="131"/>
      <c r="I216" s="131"/>
      <c r="J216" s="122"/>
      <c r="K216" s="122"/>
      <c r="L216" s="122"/>
    </row>
    <row r="217" spans="2:12">
      <c r="F217" s="122"/>
      <c r="G217" s="122"/>
      <c r="H217" s="122"/>
      <c r="I217" s="122"/>
      <c r="J217" s="122"/>
      <c r="K217" s="122"/>
      <c r="L217" s="122"/>
    </row>
    <row r="218" spans="2:12">
      <c r="F218" s="122"/>
      <c r="G218" s="122"/>
      <c r="H218" s="122"/>
      <c r="I218" s="122"/>
      <c r="J218" s="122"/>
      <c r="K218" s="122"/>
      <c r="L218" s="122"/>
    </row>
    <row r="219" spans="2:12">
      <c r="F219" s="122"/>
      <c r="G219" s="122"/>
      <c r="H219" s="122"/>
      <c r="I219" s="122"/>
      <c r="J219" s="122"/>
      <c r="K219" s="122"/>
      <c r="L219" s="122"/>
    </row>
    <row r="220" spans="2:12">
      <c r="F220" s="122"/>
      <c r="G220" s="122"/>
      <c r="H220" s="122"/>
      <c r="I220" s="122"/>
      <c r="J220" s="122"/>
      <c r="K220" s="122"/>
      <c r="L220" s="122"/>
    </row>
    <row r="221" spans="2:12">
      <c r="F221" s="122"/>
      <c r="G221" s="122"/>
      <c r="H221" s="122"/>
      <c r="I221" s="122"/>
      <c r="J221" s="122"/>
      <c r="K221" s="122"/>
      <c r="L221" s="122"/>
    </row>
    <row r="222" spans="2:12">
      <c r="F222" s="122"/>
      <c r="G222" s="122"/>
      <c r="H222" s="122"/>
      <c r="I222" s="122"/>
      <c r="J222" s="122"/>
      <c r="K222" s="122"/>
      <c r="L222" s="122"/>
    </row>
    <row r="223" spans="2:12">
      <c r="F223" s="122"/>
      <c r="G223" s="122"/>
      <c r="H223" s="122"/>
      <c r="I223" s="122"/>
      <c r="J223" s="122"/>
      <c r="K223" s="122"/>
      <c r="L223" s="122"/>
    </row>
    <row r="224" spans="2:12">
      <c r="F224" s="122"/>
      <c r="G224" s="122"/>
      <c r="H224" s="122"/>
      <c r="I224" s="122"/>
      <c r="J224" s="122"/>
      <c r="K224" s="122"/>
      <c r="L224" s="122"/>
    </row>
    <row r="225" spans="6:12">
      <c r="F225" s="122"/>
      <c r="G225" s="122"/>
      <c r="H225" s="122"/>
      <c r="I225" s="122"/>
      <c r="J225" s="122"/>
      <c r="K225" s="122"/>
      <c r="L225" s="122"/>
    </row>
    <row r="226" spans="6:12">
      <c r="F226" s="122"/>
      <c r="G226" s="122"/>
      <c r="H226" s="122"/>
      <c r="I226" s="122"/>
      <c r="J226" s="122"/>
      <c r="K226" s="122"/>
      <c r="L226" s="122"/>
    </row>
    <row r="227" spans="6:12">
      <c r="F227" s="122"/>
      <c r="G227" s="122"/>
      <c r="H227" s="122"/>
      <c r="I227" s="122"/>
      <c r="J227" s="122"/>
      <c r="K227" s="122"/>
      <c r="L227" s="122"/>
    </row>
    <row r="228" spans="6:12">
      <c r="F228" s="122"/>
      <c r="G228" s="122"/>
      <c r="H228" s="122"/>
      <c r="I228" s="122"/>
      <c r="J228" s="122"/>
      <c r="K228" s="122"/>
      <c r="L228" s="122"/>
    </row>
    <row r="229" spans="6:12">
      <c r="F229" s="122"/>
      <c r="G229" s="122"/>
      <c r="H229" s="122"/>
      <c r="I229" s="122"/>
      <c r="J229" s="122"/>
      <c r="K229" s="122"/>
      <c r="L229" s="122"/>
    </row>
    <row r="230" spans="6:12">
      <c r="F230" s="122"/>
      <c r="G230" s="122"/>
      <c r="H230" s="122"/>
      <c r="I230" s="122"/>
      <c r="J230" s="122"/>
      <c r="K230" s="122"/>
      <c r="L230" s="122"/>
    </row>
    <row r="231" spans="6:12">
      <c r="F231" s="122"/>
      <c r="G231" s="122"/>
      <c r="H231" s="122"/>
      <c r="I231" s="122"/>
      <c r="J231" s="122"/>
      <c r="K231" s="122"/>
      <c r="L231" s="122"/>
    </row>
    <row r="232" spans="6:12">
      <c r="F232" s="122"/>
      <c r="G232" s="122"/>
      <c r="H232" s="122"/>
      <c r="I232" s="122"/>
      <c r="J232" s="122"/>
      <c r="K232" s="122"/>
      <c r="L232" s="122"/>
    </row>
    <row r="233" spans="6:12">
      <c r="F233" s="122"/>
      <c r="G233" s="122"/>
      <c r="H233" s="122"/>
      <c r="I233" s="122"/>
      <c r="J233" s="122"/>
      <c r="K233" s="122"/>
      <c r="L233" s="122"/>
    </row>
    <row r="234" spans="6:12">
      <c r="F234" s="122"/>
      <c r="G234" s="122"/>
      <c r="H234" s="122"/>
      <c r="I234" s="122"/>
      <c r="J234" s="122"/>
      <c r="K234" s="122"/>
      <c r="L234" s="122"/>
    </row>
    <row r="235" spans="6:12">
      <c r="F235" s="122"/>
      <c r="G235" s="122"/>
      <c r="H235" s="122"/>
      <c r="I235" s="122"/>
      <c r="J235" s="122"/>
      <c r="K235" s="122"/>
      <c r="L235" s="122"/>
    </row>
    <row r="236" spans="6:12">
      <c r="F236" s="122"/>
      <c r="G236" s="122"/>
      <c r="H236" s="122"/>
      <c r="I236" s="122"/>
      <c r="J236" s="122"/>
      <c r="K236" s="122"/>
      <c r="L236" s="122"/>
    </row>
    <row r="237" spans="6:12">
      <c r="F237" s="122"/>
      <c r="G237" s="122"/>
      <c r="H237" s="122"/>
      <c r="I237" s="122"/>
      <c r="J237" s="122"/>
      <c r="K237" s="122"/>
      <c r="L237" s="122"/>
    </row>
    <row r="238" spans="6:12">
      <c r="F238" s="122"/>
      <c r="G238" s="122"/>
      <c r="H238" s="122"/>
      <c r="I238" s="122"/>
      <c r="J238" s="122"/>
      <c r="K238" s="122"/>
      <c r="L238" s="122"/>
    </row>
    <row r="239" spans="6:12">
      <c r="F239" s="122"/>
      <c r="G239" s="122"/>
      <c r="H239" s="122"/>
      <c r="I239" s="122"/>
      <c r="J239" s="122"/>
      <c r="K239" s="122"/>
      <c r="L239" s="122"/>
    </row>
    <row r="240" spans="6:12">
      <c r="F240" s="122"/>
      <c r="G240" s="122"/>
      <c r="H240" s="122"/>
      <c r="I240" s="122"/>
      <c r="J240" s="122"/>
      <c r="K240" s="122"/>
      <c r="L240" s="122"/>
    </row>
    <row r="241" spans="6:12">
      <c r="F241" s="122"/>
      <c r="G241" s="122"/>
      <c r="H241" s="122"/>
      <c r="I241" s="122"/>
      <c r="J241" s="122"/>
      <c r="K241" s="122"/>
      <c r="L241" s="122"/>
    </row>
    <row r="242" spans="6:12">
      <c r="F242" s="122"/>
      <c r="G242" s="122"/>
      <c r="H242" s="122"/>
      <c r="I242" s="122"/>
      <c r="J242" s="122"/>
      <c r="K242" s="122"/>
      <c r="L242" s="122"/>
    </row>
    <row r="243" spans="6:12">
      <c r="F243" s="122"/>
      <c r="G243" s="122"/>
      <c r="H243" s="122"/>
      <c r="I243" s="122"/>
      <c r="J243" s="122"/>
      <c r="K243" s="122"/>
      <c r="L243" s="122"/>
    </row>
    <row r="244" spans="6:12">
      <c r="F244" s="122"/>
      <c r="G244" s="122"/>
      <c r="H244" s="122"/>
      <c r="I244" s="122"/>
      <c r="J244" s="122"/>
      <c r="K244" s="122"/>
      <c r="L244" s="122"/>
    </row>
    <row r="245" spans="6:12">
      <c r="F245" s="122"/>
      <c r="G245" s="122"/>
      <c r="H245" s="122"/>
      <c r="I245" s="122"/>
      <c r="J245" s="122"/>
      <c r="K245" s="122"/>
      <c r="L245" s="122"/>
    </row>
    <row r="246" spans="6:12">
      <c r="F246" s="122"/>
      <c r="G246" s="122"/>
      <c r="H246" s="122"/>
      <c r="I246" s="122"/>
      <c r="J246" s="122"/>
      <c r="K246" s="122"/>
      <c r="L246" s="122"/>
    </row>
    <row r="247" spans="6:12">
      <c r="F247" s="122"/>
      <c r="G247" s="122"/>
      <c r="H247" s="122"/>
      <c r="I247" s="122"/>
      <c r="J247" s="122"/>
      <c r="K247" s="122"/>
      <c r="L247" s="122"/>
    </row>
    <row r="248" spans="6:12">
      <c r="F248" s="122"/>
      <c r="G248" s="122"/>
      <c r="H248" s="122"/>
      <c r="I248" s="122"/>
      <c r="J248" s="122"/>
      <c r="K248" s="122"/>
      <c r="L248" s="122"/>
    </row>
    <row r="249" spans="6:12">
      <c r="F249" s="122"/>
      <c r="G249" s="122"/>
      <c r="H249" s="122"/>
      <c r="I249" s="122"/>
      <c r="J249" s="122"/>
      <c r="K249" s="122"/>
      <c r="L249" s="122"/>
    </row>
    <row r="250" spans="6:12">
      <c r="F250" s="122"/>
      <c r="G250" s="122"/>
      <c r="H250" s="122"/>
      <c r="I250" s="122"/>
      <c r="J250" s="122"/>
      <c r="K250" s="122"/>
      <c r="L250" s="122"/>
    </row>
    <row r="251" spans="6:12">
      <c r="F251" s="122"/>
      <c r="G251" s="122"/>
      <c r="H251" s="122"/>
      <c r="I251" s="122"/>
      <c r="J251" s="122"/>
      <c r="K251" s="122"/>
      <c r="L251" s="122"/>
    </row>
    <row r="252" spans="6:12">
      <c r="F252" s="122"/>
      <c r="G252" s="122"/>
      <c r="H252" s="122"/>
      <c r="I252" s="122"/>
      <c r="J252" s="122"/>
      <c r="K252" s="122"/>
      <c r="L252" s="122"/>
    </row>
    <row r="253" spans="6:12">
      <c r="F253" s="122"/>
      <c r="G253" s="122"/>
      <c r="H253" s="122"/>
      <c r="I253" s="122"/>
      <c r="J253" s="122"/>
      <c r="K253" s="122"/>
      <c r="L253" s="122"/>
    </row>
    <row r="254" spans="6:12">
      <c r="F254" s="122"/>
      <c r="G254" s="122"/>
      <c r="H254" s="122"/>
      <c r="I254" s="122"/>
      <c r="J254" s="122"/>
      <c r="K254" s="122"/>
      <c r="L254" s="122"/>
    </row>
    <row r="255" spans="6:12">
      <c r="F255" s="122"/>
      <c r="G255" s="122"/>
      <c r="H255" s="122"/>
      <c r="I255" s="122"/>
      <c r="J255" s="122"/>
      <c r="K255" s="122"/>
      <c r="L255" s="122"/>
    </row>
    <row r="256" spans="6:12">
      <c r="F256" s="122"/>
      <c r="G256" s="122"/>
      <c r="H256" s="122"/>
      <c r="I256" s="122"/>
      <c r="J256" s="122"/>
      <c r="K256" s="122"/>
      <c r="L256" s="122"/>
    </row>
    <row r="257" spans="6:12">
      <c r="F257" s="122"/>
      <c r="G257" s="122"/>
      <c r="H257" s="122"/>
      <c r="I257" s="122"/>
      <c r="J257" s="122"/>
      <c r="K257" s="122"/>
      <c r="L257" s="122"/>
    </row>
    <row r="258" spans="6:12">
      <c r="F258" s="122"/>
      <c r="G258" s="122"/>
      <c r="H258" s="122"/>
      <c r="I258" s="122"/>
      <c r="J258" s="122"/>
      <c r="K258" s="122"/>
      <c r="L258" s="122"/>
    </row>
    <row r="259" spans="6:12">
      <c r="F259" s="122"/>
      <c r="G259" s="122"/>
      <c r="H259" s="122"/>
      <c r="I259" s="122"/>
      <c r="J259" s="122"/>
      <c r="K259" s="122"/>
      <c r="L259" s="122"/>
    </row>
    <row r="260" spans="6:12">
      <c r="F260" s="122"/>
      <c r="G260" s="122"/>
      <c r="H260" s="122"/>
      <c r="I260" s="122"/>
      <c r="J260" s="122"/>
      <c r="K260" s="122"/>
      <c r="L260" s="122"/>
    </row>
    <row r="261" spans="6:12">
      <c r="F261" s="122"/>
      <c r="G261" s="122"/>
      <c r="H261" s="122"/>
      <c r="I261" s="122"/>
      <c r="J261" s="122"/>
      <c r="K261" s="122"/>
      <c r="L261" s="122"/>
    </row>
    <row r="262" spans="6:12">
      <c r="F262" s="122"/>
      <c r="G262" s="122"/>
      <c r="H262" s="122"/>
      <c r="I262" s="122"/>
      <c r="J262" s="122"/>
      <c r="K262" s="122"/>
      <c r="L262" s="122"/>
    </row>
    <row r="263" spans="6:12">
      <c r="F263" s="122"/>
      <c r="G263" s="122"/>
      <c r="H263" s="122"/>
      <c r="I263" s="122"/>
      <c r="J263" s="122"/>
      <c r="K263" s="122"/>
      <c r="L263" s="122"/>
    </row>
    <row r="264" spans="6:12">
      <c r="F264" s="122"/>
      <c r="G264" s="122"/>
      <c r="H264" s="122"/>
      <c r="I264" s="122"/>
      <c r="J264" s="122"/>
      <c r="K264" s="122"/>
      <c r="L264" s="122"/>
    </row>
    <row r="265" spans="6:12">
      <c r="F265" s="122"/>
      <c r="G265" s="122"/>
      <c r="H265" s="122"/>
      <c r="I265" s="122"/>
      <c r="J265" s="122"/>
      <c r="K265" s="122"/>
      <c r="L265" s="122"/>
    </row>
    <row r="266" spans="6:12">
      <c r="F266" s="122"/>
      <c r="G266" s="122"/>
      <c r="H266" s="122"/>
      <c r="I266" s="122"/>
      <c r="J266" s="122"/>
      <c r="K266" s="122"/>
      <c r="L266" s="122"/>
    </row>
    <row r="267" spans="6:12">
      <c r="F267" s="122"/>
      <c r="G267" s="122"/>
      <c r="H267" s="122"/>
      <c r="I267" s="122"/>
      <c r="J267" s="122"/>
      <c r="K267" s="122"/>
      <c r="L267" s="122"/>
    </row>
    <row r="268" spans="6:12">
      <c r="F268" s="122"/>
      <c r="G268" s="122"/>
      <c r="H268" s="122"/>
      <c r="I268" s="122"/>
      <c r="J268" s="122"/>
      <c r="K268" s="122"/>
      <c r="L268" s="122"/>
    </row>
    <row r="269" spans="6:12">
      <c r="F269" s="122"/>
      <c r="G269" s="122"/>
      <c r="H269" s="122"/>
      <c r="I269" s="122"/>
      <c r="J269" s="122"/>
      <c r="K269" s="122"/>
      <c r="L269" s="122"/>
    </row>
    <row r="270" spans="6:12">
      <c r="F270" s="122"/>
      <c r="G270" s="122"/>
      <c r="H270" s="122"/>
      <c r="I270" s="122"/>
      <c r="J270" s="122"/>
      <c r="K270" s="122"/>
      <c r="L270" s="122"/>
    </row>
    <row r="271" spans="6:12">
      <c r="F271" s="122"/>
      <c r="G271" s="122"/>
      <c r="H271" s="122"/>
      <c r="I271" s="122"/>
      <c r="J271" s="122"/>
      <c r="K271" s="122"/>
      <c r="L271" s="122"/>
    </row>
    <row r="272" spans="6:12">
      <c r="F272" s="122"/>
      <c r="G272" s="122"/>
      <c r="H272" s="122"/>
      <c r="I272" s="122"/>
      <c r="J272" s="122"/>
      <c r="K272" s="122"/>
      <c r="L272" s="122"/>
    </row>
    <row r="273" spans="6:12">
      <c r="F273" s="122"/>
      <c r="G273" s="122"/>
      <c r="H273" s="122"/>
      <c r="I273" s="122"/>
      <c r="J273" s="122"/>
      <c r="K273" s="122"/>
      <c r="L273" s="122"/>
    </row>
    <row r="274" spans="6:12">
      <c r="F274" s="122"/>
      <c r="G274" s="122"/>
      <c r="H274" s="122"/>
      <c r="I274" s="122"/>
      <c r="J274" s="122"/>
      <c r="K274" s="122"/>
      <c r="L274" s="122"/>
    </row>
    <row r="275" spans="6:12">
      <c r="F275" s="122"/>
      <c r="G275" s="122"/>
      <c r="H275" s="122"/>
      <c r="I275" s="122"/>
      <c r="J275" s="122"/>
      <c r="K275" s="122"/>
      <c r="L275" s="122"/>
    </row>
    <row r="276" spans="6:12">
      <c r="F276" s="122"/>
      <c r="G276" s="122"/>
      <c r="H276" s="122"/>
      <c r="I276" s="122"/>
      <c r="J276" s="122"/>
      <c r="K276" s="122"/>
      <c r="L276" s="122"/>
    </row>
    <row r="277" spans="6:12">
      <c r="F277" s="122"/>
      <c r="G277" s="122"/>
      <c r="H277" s="122"/>
      <c r="I277" s="122"/>
      <c r="J277" s="122"/>
      <c r="K277" s="122"/>
      <c r="L277" s="122"/>
    </row>
    <row r="278" spans="6:12">
      <c r="F278" s="122"/>
      <c r="G278" s="122"/>
      <c r="H278" s="122"/>
      <c r="I278" s="122"/>
      <c r="J278" s="122"/>
      <c r="K278" s="122"/>
      <c r="L278" s="122"/>
    </row>
    <row r="279" spans="6:12">
      <c r="F279" s="122"/>
      <c r="G279" s="122"/>
      <c r="H279" s="122"/>
      <c r="I279" s="122"/>
      <c r="J279" s="122"/>
      <c r="K279" s="122"/>
      <c r="L279" s="122"/>
    </row>
    <row r="280" spans="6:12">
      <c r="F280" s="122"/>
      <c r="G280" s="122"/>
      <c r="H280" s="122"/>
      <c r="I280" s="122"/>
      <c r="J280" s="122"/>
      <c r="K280" s="122"/>
      <c r="L280" s="122"/>
    </row>
    <row r="281" spans="6:12">
      <c r="F281" s="122"/>
      <c r="G281" s="122"/>
      <c r="H281" s="122"/>
      <c r="I281" s="122"/>
      <c r="J281" s="122"/>
      <c r="K281" s="122"/>
      <c r="L281" s="122"/>
    </row>
    <row r="282" spans="6:12">
      <c r="F282" s="122"/>
      <c r="G282" s="122"/>
      <c r="H282" s="122"/>
      <c r="I282" s="122"/>
      <c r="J282" s="122"/>
      <c r="K282" s="122"/>
      <c r="L282" s="122"/>
    </row>
    <row r="283" spans="6:12">
      <c r="F283" s="122"/>
      <c r="G283" s="122"/>
      <c r="H283" s="122"/>
      <c r="I283" s="122"/>
      <c r="J283" s="122"/>
      <c r="K283" s="122"/>
      <c r="L283" s="122"/>
    </row>
    <row r="284" spans="6:12">
      <c r="F284" s="122"/>
      <c r="G284" s="122"/>
      <c r="H284" s="122"/>
      <c r="I284" s="122"/>
      <c r="J284" s="122"/>
      <c r="K284" s="122"/>
      <c r="L284" s="122"/>
    </row>
    <row r="285" spans="6:12">
      <c r="F285" s="122"/>
      <c r="G285" s="122"/>
      <c r="H285" s="122"/>
      <c r="I285" s="122"/>
      <c r="J285" s="122"/>
      <c r="K285" s="122"/>
      <c r="L285" s="122"/>
    </row>
    <row r="286" spans="6:12">
      <c r="F286" s="122"/>
      <c r="G286" s="122"/>
      <c r="H286" s="122"/>
      <c r="I286" s="122"/>
      <c r="J286" s="122"/>
      <c r="K286" s="122"/>
      <c r="L286" s="122"/>
    </row>
    <row r="287" spans="6:12">
      <c r="F287" s="122"/>
      <c r="G287" s="122"/>
      <c r="H287" s="122"/>
      <c r="I287" s="122"/>
      <c r="J287" s="122"/>
      <c r="K287" s="122"/>
      <c r="L287" s="122"/>
    </row>
    <row r="288" spans="6:12">
      <c r="F288" s="122"/>
      <c r="G288" s="122"/>
      <c r="H288" s="122"/>
      <c r="I288" s="122"/>
      <c r="J288" s="122"/>
      <c r="K288" s="122"/>
      <c r="L288" s="122"/>
    </row>
    <row r="289" spans="6:12">
      <c r="F289" s="122"/>
      <c r="G289" s="122"/>
      <c r="H289" s="122"/>
      <c r="I289" s="122"/>
      <c r="J289" s="122"/>
      <c r="K289" s="122"/>
      <c r="L289" s="122"/>
    </row>
    <row r="290" spans="6:12">
      <c r="F290" s="122"/>
      <c r="G290" s="122"/>
      <c r="H290" s="122"/>
      <c r="I290" s="122"/>
      <c r="J290" s="122"/>
      <c r="K290" s="122"/>
      <c r="L290" s="122"/>
    </row>
    <row r="291" spans="6:12">
      <c r="F291" s="122"/>
      <c r="G291" s="122"/>
      <c r="H291" s="122"/>
      <c r="I291" s="122"/>
      <c r="J291" s="122"/>
      <c r="K291" s="122"/>
      <c r="L291" s="122"/>
    </row>
    <row r="292" spans="6:12">
      <c r="F292" s="122"/>
      <c r="G292" s="122"/>
      <c r="H292" s="122"/>
      <c r="I292" s="122"/>
      <c r="J292" s="122"/>
      <c r="K292" s="122"/>
      <c r="L292" s="122"/>
    </row>
    <row r="293" spans="6:12">
      <c r="F293" s="122"/>
      <c r="G293" s="122"/>
      <c r="H293" s="122"/>
      <c r="I293" s="122"/>
      <c r="J293" s="122"/>
      <c r="K293" s="122"/>
      <c r="L293" s="122"/>
    </row>
    <row r="294" spans="6:12">
      <c r="F294" s="122"/>
      <c r="G294" s="122"/>
      <c r="H294" s="122"/>
      <c r="I294" s="122"/>
      <c r="J294" s="122"/>
      <c r="K294" s="122"/>
      <c r="L294" s="122"/>
    </row>
    <row r="295" spans="6:12">
      <c r="F295" s="122"/>
      <c r="G295" s="122"/>
      <c r="H295" s="122"/>
      <c r="I295" s="122"/>
      <c r="J295" s="122"/>
      <c r="K295" s="122"/>
      <c r="L295" s="122"/>
    </row>
    <row r="296" spans="6:12">
      <c r="F296" s="122"/>
      <c r="G296" s="122"/>
      <c r="H296" s="122"/>
      <c r="I296" s="122"/>
      <c r="J296" s="122"/>
      <c r="K296" s="122"/>
      <c r="L296" s="122"/>
    </row>
    <row r="297" spans="6:12">
      <c r="F297" s="122"/>
      <c r="G297" s="122"/>
      <c r="H297" s="122"/>
      <c r="I297" s="122"/>
      <c r="J297" s="122"/>
      <c r="K297" s="122"/>
      <c r="L297" s="122"/>
    </row>
    <row r="298" spans="6:12">
      <c r="F298" s="122"/>
      <c r="G298" s="122"/>
      <c r="H298" s="122"/>
      <c r="I298" s="122"/>
      <c r="J298" s="122"/>
      <c r="K298" s="122"/>
      <c r="L298" s="122"/>
    </row>
    <row r="299" spans="6:12">
      <c r="F299" s="122"/>
      <c r="G299" s="122"/>
      <c r="H299" s="122"/>
      <c r="I299" s="122"/>
      <c r="J299" s="122"/>
      <c r="K299" s="122"/>
      <c r="L299" s="122"/>
    </row>
    <row r="300" spans="6:12">
      <c r="F300" s="122"/>
      <c r="G300" s="122"/>
      <c r="H300" s="122"/>
      <c r="I300" s="122"/>
      <c r="J300" s="122"/>
      <c r="K300" s="122"/>
      <c r="L300" s="122"/>
    </row>
    <row r="301" spans="6:12">
      <c r="F301" s="122"/>
      <c r="G301" s="122"/>
      <c r="H301" s="122"/>
      <c r="I301" s="122"/>
      <c r="J301" s="122"/>
      <c r="K301" s="122"/>
      <c r="L301" s="122"/>
    </row>
    <row r="302" spans="6:12">
      <c r="F302" s="122"/>
      <c r="G302" s="122"/>
      <c r="H302" s="122"/>
      <c r="I302" s="122"/>
      <c r="J302" s="122"/>
      <c r="K302" s="122"/>
      <c r="L302" s="122"/>
    </row>
    <row r="303" spans="6:12">
      <c r="F303" s="122"/>
      <c r="G303" s="122"/>
      <c r="H303" s="122"/>
      <c r="I303" s="122"/>
      <c r="J303" s="122"/>
      <c r="K303" s="122"/>
      <c r="L303" s="122"/>
    </row>
    <row r="304" spans="6:12">
      <c r="F304" s="122"/>
      <c r="G304" s="122"/>
      <c r="H304" s="122"/>
      <c r="I304" s="122"/>
      <c r="J304" s="122"/>
      <c r="K304" s="122"/>
      <c r="L304" s="122"/>
    </row>
    <row r="305" spans="6:12">
      <c r="F305" s="122"/>
      <c r="G305" s="122"/>
      <c r="H305" s="122"/>
      <c r="I305" s="122"/>
      <c r="J305" s="122"/>
      <c r="K305" s="122"/>
      <c r="L305" s="122"/>
    </row>
    <row r="306" spans="6:12">
      <c r="F306" s="122"/>
      <c r="G306" s="122"/>
      <c r="H306" s="122"/>
      <c r="I306" s="122"/>
      <c r="J306" s="122"/>
      <c r="K306" s="122"/>
      <c r="L306" s="122"/>
    </row>
    <row r="307" spans="6:12">
      <c r="F307" s="122"/>
      <c r="G307" s="122"/>
      <c r="H307" s="122"/>
      <c r="I307" s="122"/>
      <c r="J307" s="122"/>
      <c r="K307" s="122"/>
      <c r="L307" s="122"/>
    </row>
    <row r="308" spans="6:12">
      <c r="F308" s="122"/>
      <c r="G308" s="122"/>
      <c r="H308" s="122"/>
      <c r="I308" s="122"/>
      <c r="J308" s="122"/>
      <c r="K308" s="122"/>
      <c r="L308" s="122"/>
    </row>
    <row r="309" spans="6:12">
      <c r="F309" s="122"/>
      <c r="G309" s="122"/>
      <c r="H309" s="122"/>
      <c r="I309" s="122"/>
      <c r="J309" s="122"/>
      <c r="K309" s="122"/>
      <c r="L309" s="122"/>
    </row>
    <row r="310" spans="6:12">
      <c r="F310" s="122"/>
      <c r="G310" s="122"/>
      <c r="H310" s="122"/>
      <c r="I310" s="122"/>
      <c r="J310" s="122"/>
      <c r="K310" s="122"/>
      <c r="L310" s="122"/>
    </row>
    <row r="311" spans="6:12">
      <c r="F311" s="122"/>
      <c r="G311" s="122"/>
      <c r="H311" s="122"/>
      <c r="I311" s="122"/>
      <c r="J311" s="122"/>
      <c r="K311" s="122"/>
      <c r="L311" s="122"/>
    </row>
    <row r="312" spans="6:12">
      <c r="F312" s="122"/>
      <c r="G312" s="122"/>
      <c r="H312" s="122"/>
      <c r="I312" s="122"/>
      <c r="J312" s="122"/>
      <c r="K312" s="122"/>
      <c r="L312" s="122"/>
    </row>
    <row r="313" spans="6:12">
      <c r="F313" s="122"/>
      <c r="G313" s="122"/>
      <c r="H313" s="122"/>
      <c r="I313" s="122"/>
      <c r="J313" s="122"/>
      <c r="K313" s="122"/>
      <c r="L313" s="122"/>
    </row>
    <row r="314" spans="6:12">
      <c r="F314" s="122"/>
      <c r="G314" s="122"/>
      <c r="H314" s="122"/>
      <c r="I314" s="122"/>
      <c r="J314" s="122"/>
      <c r="K314" s="122"/>
      <c r="L314" s="122"/>
    </row>
    <row r="315" spans="6:12">
      <c r="F315" s="122"/>
      <c r="G315" s="122"/>
      <c r="H315" s="122"/>
      <c r="I315" s="122"/>
      <c r="J315" s="122"/>
      <c r="K315" s="122"/>
      <c r="L315" s="122"/>
    </row>
    <row r="316" spans="6:12">
      <c r="F316" s="122"/>
      <c r="G316" s="122"/>
      <c r="H316" s="122"/>
      <c r="I316" s="122"/>
      <c r="J316" s="122"/>
      <c r="K316" s="122"/>
      <c r="L316" s="122"/>
    </row>
    <row r="317" spans="6:12">
      <c r="F317" s="122"/>
      <c r="G317" s="122"/>
      <c r="H317" s="122"/>
      <c r="I317" s="122"/>
      <c r="J317" s="122"/>
      <c r="K317" s="122"/>
      <c r="L317" s="122"/>
    </row>
    <row r="318" spans="6:12">
      <c r="F318" s="122"/>
      <c r="G318" s="122"/>
      <c r="H318" s="122"/>
      <c r="I318" s="122"/>
      <c r="J318" s="122"/>
      <c r="K318" s="122"/>
      <c r="L318" s="122"/>
    </row>
    <row r="319" spans="6:12">
      <c r="F319" s="122"/>
      <c r="G319" s="122"/>
      <c r="H319" s="122"/>
      <c r="I319" s="122"/>
      <c r="J319" s="122"/>
      <c r="K319" s="122"/>
      <c r="L319" s="122"/>
    </row>
    <row r="320" spans="6:12">
      <c r="F320" s="122"/>
      <c r="G320" s="122"/>
      <c r="H320" s="122"/>
      <c r="I320" s="122"/>
      <c r="J320" s="122"/>
      <c r="K320" s="122"/>
      <c r="L320" s="122"/>
    </row>
    <row r="321" spans="6:12">
      <c r="F321" s="122"/>
      <c r="G321" s="122"/>
      <c r="H321" s="122"/>
      <c r="I321" s="122"/>
      <c r="J321" s="122"/>
      <c r="K321" s="122"/>
      <c r="L321" s="122"/>
    </row>
    <row r="322" spans="6:12">
      <c r="F322" s="122"/>
      <c r="G322" s="122"/>
      <c r="H322" s="122"/>
      <c r="I322" s="122"/>
      <c r="J322" s="122"/>
      <c r="K322" s="122"/>
      <c r="L322" s="122"/>
    </row>
    <row r="323" spans="6:12">
      <c r="F323" s="122"/>
      <c r="G323" s="122"/>
      <c r="H323" s="122"/>
      <c r="I323" s="122"/>
      <c r="J323" s="122"/>
      <c r="K323" s="122"/>
      <c r="L323" s="122"/>
    </row>
    <row r="324" spans="6:12">
      <c r="F324" s="122"/>
      <c r="G324" s="122"/>
      <c r="H324" s="122"/>
      <c r="I324" s="122"/>
      <c r="J324" s="122"/>
      <c r="K324" s="122"/>
      <c r="L324" s="122"/>
    </row>
    <row r="325" spans="6:12">
      <c r="F325" s="122"/>
      <c r="G325" s="122"/>
      <c r="H325" s="122"/>
      <c r="I325" s="122"/>
      <c r="J325" s="122"/>
      <c r="K325" s="122"/>
      <c r="L325" s="122"/>
    </row>
    <row r="326" spans="6:12">
      <c r="F326" s="122"/>
      <c r="G326" s="122"/>
      <c r="H326" s="122"/>
      <c r="I326" s="122"/>
      <c r="J326" s="122"/>
      <c r="K326" s="122"/>
      <c r="L326" s="122"/>
    </row>
    <row r="327" spans="6:12">
      <c r="F327" s="122"/>
      <c r="G327" s="122"/>
      <c r="H327" s="122"/>
      <c r="I327" s="122"/>
      <c r="J327" s="122"/>
      <c r="K327" s="122"/>
      <c r="L327" s="122"/>
    </row>
    <row r="328" spans="6:12">
      <c r="F328" s="122"/>
      <c r="G328" s="122"/>
      <c r="H328" s="122"/>
      <c r="I328" s="122"/>
      <c r="J328" s="122"/>
      <c r="K328" s="122"/>
      <c r="L328" s="122"/>
    </row>
    <row r="329" spans="6:12">
      <c r="F329" s="122"/>
      <c r="G329" s="122"/>
      <c r="H329" s="122"/>
      <c r="I329" s="122"/>
      <c r="J329" s="122"/>
      <c r="K329" s="122"/>
      <c r="L329" s="122"/>
    </row>
    <row r="330" spans="6:12">
      <c r="F330" s="122"/>
      <c r="G330" s="122"/>
      <c r="H330" s="122"/>
      <c r="I330" s="122"/>
      <c r="J330" s="122"/>
      <c r="K330" s="122"/>
      <c r="L330" s="122"/>
    </row>
    <row r="331" spans="6:12">
      <c r="F331" s="122"/>
      <c r="G331" s="122"/>
      <c r="H331" s="122"/>
      <c r="I331" s="122"/>
      <c r="J331" s="122"/>
      <c r="K331" s="122"/>
      <c r="L331" s="122"/>
    </row>
    <row r="332" spans="6:12">
      <c r="F332" s="122"/>
      <c r="G332" s="122"/>
      <c r="H332" s="122"/>
      <c r="I332" s="122"/>
      <c r="J332" s="122"/>
      <c r="K332" s="122"/>
      <c r="L332" s="122"/>
    </row>
    <row r="333" spans="6:12">
      <c r="F333" s="122"/>
      <c r="G333" s="122"/>
      <c r="H333" s="122"/>
      <c r="I333" s="122"/>
      <c r="J333" s="122"/>
      <c r="K333" s="122"/>
      <c r="L333" s="122"/>
    </row>
    <row r="334" spans="6:12">
      <c r="F334" s="122"/>
      <c r="G334" s="122"/>
      <c r="H334" s="122"/>
      <c r="I334" s="122"/>
      <c r="J334" s="122"/>
      <c r="K334" s="122"/>
      <c r="L334" s="122"/>
    </row>
    <row r="335" spans="6:12">
      <c r="F335" s="122"/>
      <c r="G335" s="122"/>
      <c r="H335" s="122"/>
      <c r="I335" s="122"/>
      <c r="J335" s="122"/>
      <c r="K335" s="122"/>
      <c r="L335" s="122"/>
    </row>
    <row r="336" spans="6:12">
      <c r="F336" s="122"/>
      <c r="G336" s="122"/>
      <c r="H336" s="122"/>
      <c r="I336" s="122"/>
      <c r="J336" s="122"/>
      <c r="K336" s="122"/>
      <c r="L336" s="122"/>
    </row>
    <row r="337" spans="6:12">
      <c r="F337" s="122"/>
      <c r="G337" s="122"/>
      <c r="H337" s="122"/>
      <c r="I337" s="122"/>
      <c r="J337" s="122"/>
      <c r="K337" s="122"/>
      <c r="L337" s="122"/>
    </row>
    <row r="338" spans="6:12">
      <c r="F338" s="122"/>
      <c r="G338" s="122"/>
      <c r="H338" s="122"/>
      <c r="I338" s="122"/>
      <c r="J338" s="122"/>
      <c r="K338" s="122"/>
      <c r="L338" s="122"/>
    </row>
    <row r="339" spans="6:12">
      <c r="F339" s="122"/>
      <c r="G339" s="122"/>
      <c r="H339" s="122"/>
      <c r="I339" s="122"/>
      <c r="J339" s="122"/>
      <c r="K339" s="122"/>
      <c r="L339" s="122"/>
    </row>
    <row r="340" spans="6:12">
      <c r="F340" s="122"/>
      <c r="G340" s="122"/>
      <c r="H340" s="122"/>
      <c r="I340" s="122"/>
      <c r="J340" s="122"/>
      <c r="K340" s="122"/>
      <c r="L340" s="122"/>
    </row>
    <row r="341" spans="6:12">
      <c r="F341" s="122"/>
      <c r="G341" s="122"/>
      <c r="H341" s="122"/>
      <c r="I341" s="122"/>
      <c r="J341" s="122"/>
      <c r="K341" s="122"/>
      <c r="L341" s="122"/>
    </row>
    <row r="342" spans="6:12">
      <c r="F342" s="122"/>
      <c r="G342" s="122"/>
      <c r="H342" s="122"/>
      <c r="I342" s="122"/>
      <c r="J342" s="122"/>
      <c r="K342" s="122"/>
      <c r="L342" s="122"/>
    </row>
    <row r="343" spans="6:12">
      <c r="F343" s="122"/>
      <c r="G343" s="122"/>
      <c r="H343" s="122"/>
      <c r="I343" s="122"/>
      <c r="J343" s="122"/>
      <c r="K343" s="122"/>
      <c r="L343" s="122"/>
    </row>
    <row r="344" spans="6:12">
      <c r="F344" s="122"/>
      <c r="G344" s="122"/>
      <c r="H344" s="122"/>
      <c r="I344" s="122"/>
      <c r="J344" s="122"/>
      <c r="K344" s="122"/>
      <c r="L344" s="122"/>
    </row>
    <row r="345" spans="6:12">
      <c r="F345" s="122"/>
      <c r="G345" s="122"/>
      <c r="H345" s="122"/>
      <c r="I345" s="122"/>
      <c r="J345" s="122"/>
      <c r="K345" s="122"/>
      <c r="L345" s="122"/>
    </row>
    <row r="346" spans="6:12">
      <c r="F346" s="122"/>
      <c r="G346" s="122"/>
      <c r="H346" s="122"/>
      <c r="I346" s="122"/>
      <c r="J346" s="122"/>
      <c r="K346" s="122"/>
      <c r="L346" s="122"/>
    </row>
    <row r="347" spans="6:12">
      <c r="F347" s="122"/>
      <c r="G347" s="122"/>
      <c r="H347" s="122"/>
      <c r="I347" s="122"/>
      <c r="J347" s="122"/>
      <c r="K347" s="122"/>
      <c r="L347" s="122"/>
    </row>
    <row r="348" spans="6:12">
      <c r="F348" s="122"/>
      <c r="G348" s="122"/>
      <c r="H348" s="122"/>
      <c r="I348" s="122"/>
      <c r="J348" s="122"/>
      <c r="K348" s="122"/>
      <c r="L348" s="122"/>
    </row>
    <row r="349" spans="6:12">
      <c r="F349" s="122"/>
      <c r="G349" s="122"/>
      <c r="H349" s="122"/>
      <c r="I349" s="122"/>
      <c r="J349" s="122"/>
      <c r="K349" s="122"/>
      <c r="L349" s="122"/>
    </row>
    <row r="350" spans="6:12">
      <c r="F350" s="122"/>
      <c r="G350" s="122"/>
      <c r="H350" s="122"/>
      <c r="I350" s="122"/>
      <c r="J350" s="122"/>
      <c r="K350" s="122"/>
      <c r="L350" s="122"/>
    </row>
    <row r="351" spans="6:12">
      <c r="F351" s="122"/>
      <c r="G351" s="122"/>
      <c r="H351" s="122"/>
      <c r="I351" s="122"/>
      <c r="J351" s="122"/>
      <c r="K351" s="122"/>
      <c r="L351" s="122"/>
    </row>
    <row r="352" spans="6:12">
      <c r="F352" s="122"/>
      <c r="G352" s="122"/>
      <c r="H352" s="122"/>
      <c r="I352" s="122"/>
      <c r="J352" s="122"/>
      <c r="K352" s="122"/>
      <c r="L352" s="122"/>
    </row>
    <row r="353" spans="6:12">
      <c r="F353" s="122"/>
      <c r="G353" s="122"/>
      <c r="H353" s="122"/>
      <c r="I353" s="122"/>
      <c r="J353" s="122"/>
      <c r="K353" s="122"/>
      <c r="L353" s="122"/>
    </row>
    <row r="354" spans="6:12">
      <c r="F354" s="122"/>
      <c r="G354" s="122"/>
      <c r="H354" s="122"/>
      <c r="I354" s="122"/>
      <c r="J354" s="122"/>
      <c r="K354" s="122"/>
      <c r="L354" s="122"/>
    </row>
    <row r="355" spans="6:12">
      <c r="F355" s="122"/>
      <c r="G355" s="122"/>
      <c r="H355" s="122"/>
      <c r="I355" s="122"/>
      <c r="J355" s="122"/>
      <c r="K355" s="122"/>
      <c r="L355" s="122"/>
    </row>
    <row r="356" spans="6:12">
      <c r="F356" s="122"/>
      <c r="G356" s="122"/>
      <c r="H356" s="122"/>
      <c r="I356" s="122"/>
      <c r="J356" s="122"/>
      <c r="K356" s="122"/>
      <c r="L356" s="122"/>
    </row>
    <row r="357" spans="6:12">
      <c r="F357" s="122"/>
      <c r="G357" s="122"/>
      <c r="H357" s="122"/>
      <c r="I357" s="122"/>
      <c r="J357" s="122"/>
      <c r="K357" s="122"/>
      <c r="L357" s="122"/>
    </row>
    <row r="358" spans="6:12">
      <c r="F358" s="122"/>
      <c r="G358" s="122"/>
      <c r="H358" s="122"/>
      <c r="I358" s="122"/>
      <c r="J358" s="122"/>
      <c r="K358" s="122"/>
      <c r="L358" s="122"/>
    </row>
    <row r="359" spans="6:12">
      <c r="F359" s="122"/>
      <c r="G359" s="122"/>
      <c r="H359" s="122"/>
      <c r="I359" s="122"/>
      <c r="J359" s="122"/>
      <c r="K359" s="122"/>
      <c r="L359" s="122"/>
    </row>
    <row r="360" spans="6:12">
      <c r="F360" s="122"/>
      <c r="G360" s="122"/>
      <c r="H360" s="122"/>
      <c r="I360" s="122"/>
      <c r="J360" s="122"/>
      <c r="K360" s="122"/>
      <c r="L360" s="122"/>
    </row>
    <row r="361" spans="6:12">
      <c r="F361" s="122"/>
      <c r="G361" s="122"/>
      <c r="H361" s="122"/>
      <c r="I361" s="122"/>
      <c r="J361" s="122"/>
      <c r="K361" s="122"/>
      <c r="L361" s="122"/>
    </row>
    <row r="362" spans="6:12">
      <c r="F362" s="122"/>
      <c r="G362" s="122"/>
      <c r="H362" s="122"/>
      <c r="I362" s="122"/>
      <c r="J362" s="122"/>
      <c r="K362" s="122"/>
      <c r="L362" s="122"/>
    </row>
    <row r="363" spans="6:12">
      <c r="F363" s="122"/>
      <c r="G363" s="122"/>
      <c r="H363" s="122"/>
      <c r="I363" s="122"/>
      <c r="J363" s="122"/>
      <c r="K363" s="122"/>
      <c r="L363" s="122"/>
    </row>
    <row r="364" spans="6:12">
      <c r="F364" s="122"/>
      <c r="G364" s="122"/>
      <c r="H364" s="122"/>
      <c r="I364" s="122"/>
      <c r="J364" s="122"/>
      <c r="K364" s="122"/>
      <c r="L364" s="122"/>
    </row>
    <row r="365" spans="6:12">
      <c r="F365" s="122"/>
      <c r="G365" s="122"/>
      <c r="H365" s="122"/>
      <c r="I365" s="122"/>
      <c r="J365" s="122"/>
      <c r="K365" s="122"/>
      <c r="L365" s="122"/>
    </row>
    <row r="366" spans="6:12">
      <c r="F366" s="122"/>
      <c r="G366" s="122"/>
      <c r="H366" s="122"/>
      <c r="I366" s="122"/>
      <c r="J366" s="122"/>
      <c r="K366" s="122"/>
      <c r="L366" s="122"/>
    </row>
    <row r="367" spans="6:12">
      <c r="F367" s="122"/>
      <c r="G367" s="122"/>
      <c r="H367" s="122"/>
      <c r="I367" s="122"/>
      <c r="J367" s="122"/>
      <c r="K367" s="122"/>
      <c r="L367" s="122"/>
    </row>
    <row r="368" spans="6:12">
      <c r="F368" s="122"/>
      <c r="G368" s="122"/>
      <c r="H368" s="122"/>
      <c r="I368" s="122"/>
      <c r="J368" s="122"/>
      <c r="K368" s="122"/>
      <c r="L368" s="122"/>
    </row>
    <row r="369" spans="6:12">
      <c r="F369" s="122"/>
      <c r="G369" s="122"/>
      <c r="H369" s="122"/>
      <c r="I369" s="122"/>
      <c r="J369" s="122"/>
      <c r="K369" s="122"/>
      <c r="L369" s="122"/>
    </row>
    <row r="370" spans="6:12">
      <c r="F370" s="122"/>
      <c r="G370" s="122"/>
      <c r="H370" s="122"/>
      <c r="I370" s="122"/>
      <c r="J370" s="122"/>
      <c r="K370" s="122"/>
      <c r="L370" s="122"/>
    </row>
    <row r="371" spans="6:12">
      <c r="F371" s="122"/>
      <c r="G371" s="122"/>
      <c r="H371" s="122"/>
      <c r="I371" s="122"/>
      <c r="J371" s="122"/>
      <c r="K371" s="122"/>
      <c r="L371" s="122"/>
    </row>
    <row r="372" spans="6:12">
      <c r="F372" s="122"/>
      <c r="G372" s="122"/>
      <c r="H372" s="122"/>
      <c r="I372" s="122"/>
      <c r="J372" s="122"/>
      <c r="K372" s="122"/>
      <c r="L372" s="122"/>
    </row>
    <row r="373" spans="6:12">
      <c r="F373" s="122"/>
      <c r="G373" s="122"/>
      <c r="H373" s="122"/>
      <c r="I373" s="122"/>
      <c r="J373" s="122"/>
      <c r="K373" s="122"/>
      <c r="L373" s="122"/>
    </row>
    <row r="374" spans="6:12">
      <c r="F374" s="122"/>
      <c r="G374" s="122"/>
      <c r="H374" s="122"/>
      <c r="I374" s="122"/>
      <c r="J374" s="122"/>
      <c r="K374" s="122"/>
      <c r="L374" s="122"/>
    </row>
    <row r="375" spans="6:12">
      <c r="F375" s="122"/>
      <c r="G375" s="122"/>
      <c r="H375" s="122"/>
      <c r="I375" s="122"/>
      <c r="J375" s="122"/>
      <c r="K375" s="122"/>
      <c r="L375" s="122"/>
    </row>
    <row r="376" spans="6:12">
      <c r="F376" s="122"/>
      <c r="G376" s="122"/>
      <c r="H376" s="122"/>
      <c r="I376" s="122"/>
      <c r="J376" s="122"/>
      <c r="K376" s="122"/>
      <c r="L376" s="122"/>
    </row>
    <row r="377" spans="6:12">
      <c r="F377" s="122"/>
      <c r="G377" s="122"/>
      <c r="H377" s="122"/>
      <c r="I377" s="122"/>
      <c r="J377" s="122"/>
      <c r="K377" s="122"/>
      <c r="L377" s="122"/>
    </row>
    <row r="378" spans="6:12">
      <c r="F378" s="122"/>
      <c r="G378" s="122"/>
      <c r="H378" s="122"/>
      <c r="I378" s="122"/>
      <c r="J378" s="122"/>
      <c r="K378" s="122"/>
      <c r="L378" s="122"/>
    </row>
    <row r="379" spans="6:12">
      <c r="F379" s="122"/>
      <c r="G379" s="122"/>
      <c r="H379" s="122"/>
      <c r="I379" s="122"/>
      <c r="J379" s="122"/>
      <c r="K379" s="122"/>
      <c r="L379" s="122"/>
    </row>
    <row r="380" spans="6:12">
      <c r="F380" s="122"/>
      <c r="G380" s="122"/>
      <c r="H380" s="122"/>
      <c r="I380" s="122"/>
      <c r="J380" s="122"/>
      <c r="K380" s="122"/>
      <c r="L380" s="122"/>
    </row>
    <row r="381" spans="6:12">
      <c r="F381" s="122"/>
      <c r="G381" s="122"/>
      <c r="H381" s="122"/>
      <c r="I381" s="122"/>
      <c r="J381" s="122"/>
      <c r="K381" s="122"/>
      <c r="L381" s="122"/>
    </row>
    <row r="382" spans="6:12">
      <c r="F382" s="122"/>
      <c r="G382" s="122"/>
      <c r="H382" s="122"/>
      <c r="I382" s="122"/>
      <c r="J382" s="122"/>
      <c r="K382" s="122"/>
      <c r="L382" s="122"/>
    </row>
    <row r="383" spans="6:12">
      <c r="F383" s="122"/>
      <c r="G383" s="122"/>
      <c r="H383" s="122"/>
      <c r="I383" s="122"/>
      <c r="J383" s="122"/>
      <c r="K383" s="122"/>
      <c r="L383" s="122"/>
    </row>
    <row r="384" spans="6:12">
      <c r="F384" s="122"/>
      <c r="G384" s="122"/>
      <c r="H384" s="122"/>
      <c r="I384" s="122"/>
      <c r="J384" s="122"/>
      <c r="K384" s="122"/>
      <c r="L384" s="122"/>
    </row>
    <row r="385" spans="6:12">
      <c r="F385" s="122"/>
      <c r="G385" s="122"/>
      <c r="H385" s="122"/>
      <c r="I385" s="122"/>
      <c r="J385" s="122"/>
      <c r="K385" s="122"/>
      <c r="L385" s="122"/>
    </row>
    <row r="386" spans="6:12">
      <c r="F386" s="122"/>
      <c r="G386" s="122"/>
      <c r="H386" s="122"/>
      <c r="I386" s="122"/>
      <c r="J386" s="122"/>
      <c r="K386" s="122"/>
      <c r="L386" s="122"/>
    </row>
    <row r="387" spans="6:12">
      <c r="F387" s="122"/>
      <c r="G387" s="122"/>
      <c r="H387" s="122"/>
      <c r="I387" s="122"/>
      <c r="J387" s="122"/>
      <c r="K387" s="122"/>
      <c r="L387" s="122"/>
    </row>
    <row r="388" spans="6:12">
      <c r="F388" s="122"/>
      <c r="G388" s="122"/>
      <c r="H388" s="122"/>
      <c r="I388" s="122"/>
      <c r="J388" s="122"/>
      <c r="K388" s="122"/>
      <c r="L388" s="122"/>
    </row>
    <row r="389" spans="6:12">
      <c r="F389" s="122"/>
      <c r="G389" s="122"/>
      <c r="H389" s="122"/>
      <c r="I389" s="122"/>
      <c r="J389" s="122"/>
      <c r="K389" s="122"/>
      <c r="L389" s="122"/>
    </row>
    <row r="390" spans="6:12">
      <c r="F390" s="122"/>
      <c r="G390" s="122"/>
      <c r="H390" s="122"/>
      <c r="I390" s="122"/>
      <c r="J390" s="122"/>
      <c r="K390" s="122"/>
      <c r="L390" s="122"/>
    </row>
    <row r="391" spans="6:12">
      <c r="F391" s="122"/>
      <c r="G391" s="122"/>
      <c r="H391" s="122"/>
      <c r="I391" s="122"/>
      <c r="J391" s="122"/>
      <c r="K391" s="122"/>
      <c r="L391" s="122"/>
    </row>
    <row r="392" spans="6:12">
      <c r="F392" s="122"/>
      <c r="G392" s="122"/>
      <c r="H392" s="122"/>
      <c r="I392" s="122"/>
      <c r="J392" s="122"/>
      <c r="K392" s="122"/>
      <c r="L392" s="122"/>
    </row>
    <row r="393" spans="6:12">
      <c r="F393" s="122"/>
      <c r="G393" s="122"/>
      <c r="H393" s="122"/>
      <c r="I393" s="122"/>
      <c r="J393" s="122"/>
      <c r="K393" s="122"/>
      <c r="L393" s="122"/>
    </row>
    <row r="394" spans="6:12">
      <c r="F394" s="122"/>
      <c r="G394" s="122"/>
      <c r="H394" s="122"/>
      <c r="I394" s="122"/>
      <c r="J394" s="122"/>
      <c r="K394" s="122"/>
      <c r="L394" s="122"/>
    </row>
    <row r="395" spans="6:12">
      <c r="F395" s="122"/>
      <c r="G395" s="122"/>
      <c r="H395" s="122"/>
      <c r="I395" s="122"/>
      <c r="J395" s="122"/>
      <c r="K395" s="122"/>
      <c r="L395" s="122"/>
    </row>
    <row r="396" spans="6:12">
      <c r="F396" s="122"/>
      <c r="G396" s="122"/>
      <c r="H396" s="122"/>
      <c r="I396" s="122"/>
      <c r="J396" s="122"/>
      <c r="K396" s="122"/>
      <c r="L396" s="122"/>
    </row>
    <row r="397" spans="6:12">
      <c r="F397" s="122"/>
      <c r="G397" s="122"/>
      <c r="H397" s="122"/>
      <c r="I397" s="122"/>
      <c r="J397" s="122"/>
      <c r="K397" s="122"/>
      <c r="L397" s="122"/>
    </row>
    <row r="398" spans="6:12">
      <c r="F398" s="122"/>
      <c r="G398" s="122"/>
      <c r="H398" s="122"/>
      <c r="I398" s="122"/>
      <c r="J398" s="122"/>
      <c r="K398" s="122"/>
      <c r="L398" s="122"/>
    </row>
  </sheetData>
  <mergeCells count="2">
    <mergeCell ref="A1:G1"/>
    <mergeCell ref="B2:F2"/>
  </mergeCells>
  <pageMargins left="0.70866141732283472" right="0.70866141732283472" top="0.39370078740157483" bottom="0.43307086614173229" header="0.31496062992125984" footer="0.15748031496062992"/>
  <pageSetup scale="80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selection activeCell="A5" sqref="A5"/>
    </sheetView>
  </sheetViews>
  <sheetFormatPr baseColWidth="10" defaultColWidth="12" defaultRowHeight="11.25"/>
  <cols>
    <col min="1" max="1" width="53.1640625" style="18" customWidth="1"/>
    <col min="2" max="6" width="16.83203125" style="18" customWidth="1"/>
    <col min="7" max="7" width="19.83203125" style="18" customWidth="1"/>
    <col min="8" max="16384" width="12" style="18"/>
  </cols>
  <sheetData>
    <row r="1" spans="1:8" ht="56.1" customHeight="1">
      <c r="A1" s="25" t="s">
        <v>381</v>
      </c>
      <c r="B1" s="86"/>
      <c r="C1" s="86"/>
      <c r="D1" s="86"/>
      <c r="E1" s="86"/>
      <c r="F1" s="86"/>
      <c r="G1" s="132"/>
    </row>
    <row r="2" spans="1:8">
      <c r="A2" s="133"/>
      <c r="B2" s="134" t="s">
        <v>299</v>
      </c>
      <c r="C2" s="134"/>
      <c r="D2" s="134"/>
      <c r="E2" s="134"/>
      <c r="F2" s="134"/>
      <c r="G2" s="133"/>
    </row>
    <row r="3" spans="1:8" ht="22.5">
      <c r="A3" s="135" t="s">
        <v>0</v>
      </c>
      <c r="B3" s="2" t="s">
        <v>300</v>
      </c>
      <c r="C3" s="2" t="s">
        <v>232</v>
      </c>
      <c r="D3" s="2" t="s">
        <v>233</v>
      </c>
      <c r="E3" s="2" t="s">
        <v>190</v>
      </c>
      <c r="F3" s="2" t="s">
        <v>207</v>
      </c>
      <c r="G3" s="135" t="s">
        <v>382</v>
      </c>
    </row>
    <row r="4" spans="1:8">
      <c r="A4" s="136" t="s">
        <v>383</v>
      </c>
      <c r="B4" s="4"/>
      <c r="C4" s="4"/>
      <c r="D4" s="4"/>
      <c r="E4" s="4"/>
      <c r="F4" s="4"/>
      <c r="G4" s="4"/>
    </row>
    <row r="5" spans="1:8">
      <c r="A5" s="31" t="s">
        <v>384</v>
      </c>
      <c r="B5" s="7">
        <f t="shared" ref="B5:G5" si="0">SUM(B6:B53)</f>
        <v>270069261.24000001</v>
      </c>
      <c r="C5" s="7">
        <f t="shared" si="0"/>
        <v>126530583.33</v>
      </c>
      <c r="D5" s="7">
        <f t="shared" si="0"/>
        <v>396599844.56999999</v>
      </c>
      <c r="E5" s="7">
        <f t="shared" si="0"/>
        <v>322569558.43999994</v>
      </c>
      <c r="F5" s="7">
        <f t="shared" si="0"/>
        <v>311186560.25</v>
      </c>
      <c r="G5" s="7">
        <f t="shared" si="0"/>
        <v>74030286.13000001</v>
      </c>
      <c r="H5" s="102"/>
    </row>
    <row r="6" spans="1:8">
      <c r="A6" s="137" t="s">
        <v>385</v>
      </c>
      <c r="B6" s="9">
        <v>9104949.2599999998</v>
      </c>
      <c r="C6" s="9">
        <v>2752867.51</v>
      </c>
      <c r="D6" s="9">
        <v>11857816.77</v>
      </c>
      <c r="E6" s="9">
        <v>10574355.84</v>
      </c>
      <c r="F6" s="9">
        <v>9887000.6799999997</v>
      </c>
      <c r="G6" s="9">
        <f>D6-E6</f>
        <v>1283460.9299999997</v>
      </c>
      <c r="H6" s="101"/>
    </row>
    <row r="7" spans="1:8">
      <c r="A7" s="137" t="s">
        <v>386</v>
      </c>
      <c r="B7" s="9">
        <v>17917563.190000001</v>
      </c>
      <c r="C7" s="9">
        <v>540295.08999999985</v>
      </c>
      <c r="D7" s="9">
        <v>18457858.280000001</v>
      </c>
      <c r="E7" s="9">
        <v>18320359.460000001</v>
      </c>
      <c r="F7" s="9">
        <v>18213883.100000001</v>
      </c>
      <c r="G7" s="9">
        <f t="shared" ref="G7:G53" si="1">D7-E7</f>
        <v>137498.8200000003</v>
      </c>
    </row>
    <row r="8" spans="1:8">
      <c r="A8" s="137" t="s">
        <v>387</v>
      </c>
      <c r="B8" s="9">
        <v>1098147.75</v>
      </c>
      <c r="C8" s="9">
        <v>-81790.969999999972</v>
      </c>
      <c r="D8" s="9">
        <v>1016356.78</v>
      </c>
      <c r="E8" s="9">
        <v>988857.1</v>
      </c>
      <c r="F8" s="9">
        <v>988811.1</v>
      </c>
      <c r="G8" s="9">
        <f t="shared" si="1"/>
        <v>27499.680000000051</v>
      </c>
    </row>
    <row r="9" spans="1:8">
      <c r="A9" s="137" t="s">
        <v>388</v>
      </c>
      <c r="B9" s="9">
        <v>516328.02</v>
      </c>
      <c r="C9" s="9">
        <v>4755.6399999999558</v>
      </c>
      <c r="D9" s="9">
        <v>521083.66</v>
      </c>
      <c r="E9" s="9">
        <v>505794.55</v>
      </c>
      <c r="F9" s="9">
        <v>505725.55</v>
      </c>
      <c r="G9" s="9">
        <f t="shared" si="1"/>
        <v>15289.109999999986</v>
      </c>
    </row>
    <row r="10" spans="1:8">
      <c r="A10" s="137" t="s">
        <v>389</v>
      </c>
      <c r="B10" s="9">
        <v>1056125.17</v>
      </c>
      <c r="C10" s="9">
        <v>-514254.0199999999</v>
      </c>
      <c r="D10" s="9">
        <v>541871.15</v>
      </c>
      <c r="E10" s="9">
        <v>524946.77</v>
      </c>
      <c r="F10" s="9">
        <v>524198.77</v>
      </c>
      <c r="G10" s="9">
        <f t="shared" si="1"/>
        <v>16924.380000000005</v>
      </c>
    </row>
    <row r="11" spans="1:8">
      <c r="A11" s="137" t="s">
        <v>390</v>
      </c>
      <c r="B11" s="9">
        <v>3979002.32</v>
      </c>
      <c r="C11" s="9">
        <v>1614367.5000000005</v>
      </c>
      <c r="D11" s="9">
        <v>5593369.8200000003</v>
      </c>
      <c r="E11" s="9">
        <v>5449006.9400000004</v>
      </c>
      <c r="F11" s="9">
        <v>5010282.04</v>
      </c>
      <c r="G11" s="9">
        <f t="shared" si="1"/>
        <v>144362.87999999989</v>
      </c>
    </row>
    <row r="12" spans="1:8">
      <c r="A12" s="137" t="s">
        <v>391</v>
      </c>
      <c r="B12" s="9">
        <v>1887135.47</v>
      </c>
      <c r="C12" s="9">
        <v>105019.46999999997</v>
      </c>
      <c r="D12" s="9">
        <v>1992154.94</v>
      </c>
      <c r="E12" s="9">
        <v>1953138.42</v>
      </c>
      <c r="F12" s="9">
        <v>1949292.01</v>
      </c>
      <c r="G12" s="9">
        <f t="shared" si="1"/>
        <v>39016.520000000019</v>
      </c>
    </row>
    <row r="13" spans="1:8">
      <c r="A13" s="137" t="s">
        <v>392</v>
      </c>
      <c r="B13" s="9">
        <v>3796211.15</v>
      </c>
      <c r="C13" s="9">
        <v>-35581.060000000056</v>
      </c>
      <c r="D13" s="9">
        <v>3760630.09</v>
      </c>
      <c r="E13" s="9">
        <v>3658354.09</v>
      </c>
      <c r="F13" s="9">
        <v>3612072.41</v>
      </c>
      <c r="G13" s="9">
        <f t="shared" si="1"/>
        <v>102276</v>
      </c>
    </row>
    <row r="14" spans="1:8">
      <c r="A14" s="137" t="s">
        <v>393</v>
      </c>
      <c r="B14" s="9">
        <v>2162388.7200000002</v>
      </c>
      <c r="C14" s="9">
        <v>-858401.98000000021</v>
      </c>
      <c r="D14" s="9">
        <v>1303986.74</v>
      </c>
      <c r="E14" s="9">
        <v>1204140.83</v>
      </c>
      <c r="F14" s="9">
        <v>1204093.83</v>
      </c>
      <c r="G14" s="9">
        <f t="shared" si="1"/>
        <v>99845.909999999916</v>
      </c>
    </row>
    <row r="15" spans="1:8">
      <c r="A15" s="137" t="s">
        <v>394</v>
      </c>
      <c r="B15" s="9">
        <v>238890.55</v>
      </c>
      <c r="C15" s="9">
        <v>-66215.949999999983</v>
      </c>
      <c r="D15" s="9">
        <v>172674.6</v>
      </c>
      <c r="E15" s="9">
        <v>155819.57</v>
      </c>
      <c r="F15" s="9">
        <v>155773.57</v>
      </c>
      <c r="G15" s="9">
        <f t="shared" si="1"/>
        <v>16855.03</v>
      </c>
    </row>
    <row r="16" spans="1:8">
      <c r="A16" s="137" t="s">
        <v>395</v>
      </c>
      <c r="B16" s="9">
        <v>1580288.62</v>
      </c>
      <c r="C16" s="9">
        <v>7907.3599999998696</v>
      </c>
      <c r="D16" s="9">
        <v>1588195.98</v>
      </c>
      <c r="E16" s="9">
        <v>1546452.11</v>
      </c>
      <c r="F16" s="9">
        <v>1546358.11</v>
      </c>
      <c r="G16" s="9">
        <f t="shared" si="1"/>
        <v>41743.869999999879</v>
      </c>
    </row>
    <row r="17" spans="1:7">
      <c r="A17" s="137" t="s">
        <v>396</v>
      </c>
      <c r="B17" s="9">
        <v>471521.06</v>
      </c>
      <c r="C17" s="9">
        <v>-140354.91999999998</v>
      </c>
      <c r="D17" s="9">
        <v>331166.14</v>
      </c>
      <c r="E17" s="9">
        <v>306861.39</v>
      </c>
      <c r="F17" s="9">
        <v>304948.39</v>
      </c>
      <c r="G17" s="9">
        <f t="shared" si="1"/>
        <v>24304.75</v>
      </c>
    </row>
    <row r="18" spans="1:7">
      <c r="A18" s="137" t="s">
        <v>397</v>
      </c>
      <c r="B18" s="9">
        <v>412640.93</v>
      </c>
      <c r="C18" s="9">
        <v>-74606.099999999977</v>
      </c>
      <c r="D18" s="9">
        <v>338034.83</v>
      </c>
      <c r="E18" s="9">
        <v>319130.05</v>
      </c>
      <c r="F18" s="9">
        <v>317228.23</v>
      </c>
      <c r="G18" s="9">
        <f t="shared" si="1"/>
        <v>18904.780000000028</v>
      </c>
    </row>
    <row r="19" spans="1:7">
      <c r="A19" s="137" t="s">
        <v>398</v>
      </c>
      <c r="B19" s="9">
        <v>37152520.18</v>
      </c>
      <c r="C19" s="9">
        <v>4141571.9399999976</v>
      </c>
      <c r="D19" s="9">
        <v>41294092.119999997</v>
      </c>
      <c r="E19" s="9">
        <v>40904963.579999998</v>
      </c>
      <c r="F19" s="9">
        <f>40908497.37-1107458.47</f>
        <v>39801038.899999999</v>
      </c>
      <c r="G19" s="9">
        <f t="shared" si="1"/>
        <v>389128.53999999911</v>
      </c>
    </row>
    <row r="20" spans="1:7">
      <c r="A20" s="137" t="s">
        <v>399</v>
      </c>
      <c r="B20" s="9">
        <v>5358784</v>
      </c>
      <c r="C20" s="9">
        <v>659094.21999999974</v>
      </c>
      <c r="D20" s="9">
        <v>6017878.2199999997</v>
      </c>
      <c r="E20" s="9">
        <v>5828494.6900000004</v>
      </c>
      <c r="F20" s="9">
        <v>5817116.8899999997</v>
      </c>
      <c r="G20" s="9">
        <f t="shared" si="1"/>
        <v>189383.52999999933</v>
      </c>
    </row>
    <row r="21" spans="1:7">
      <c r="A21" s="137" t="s">
        <v>400</v>
      </c>
      <c r="B21" s="9">
        <v>2675256.35</v>
      </c>
      <c r="C21" s="9">
        <v>-258329.41000000015</v>
      </c>
      <c r="D21" s="9">
        <v>2416926.94</v>
      </c>
      <c r="E21" s="9">
        <v>2396168.83</v>
      </c>
      <c r="F21" s="9">
        <v>2390627.17</v>
      </c>
      <c r="G21" s="9">
        <f t="shared" si="1"/>
        <v>20758.10999999987</v>
      </c>
    </row>
    <row r="22" spans="1:7">
      <c r="A22" s="137" t="s">
        <v>401</v>
      </c>
      <c r="B22" s="9">
        <v>4458257.25</v>
      </c>
      <c r="C22" s="9">
        <v>2153848.04</v>
      </c>
      <c r="D22" s="9">
        <v>6612105.29</v>
      </c>
      <c r="E22" s="9">
        <v>4989460.03</v>
      </c>
      <c r="F22" s="9">
        <v>4318604.4000000004</v>
      </c>
      <c r="G22" s="9">
        <f t="shared" si="1"/>
        <v>1622645.2599999998</v>
      </c>
    </row>
    <row r="23" spans="1:7">
      <c r="A23" s="137" t="s">
        <v>402</v>
      </c>
      <c r="B23" s="9">
        <v>45217761.990000002</v>
      </c>
      <c r="C23" s="9">
        <v>-8627798.1799999997</v>
      </c>
      <c r="D23" s="9">
        <v>36589963.810000002</v>
      </c>
      <c r="E23" s="9">
        <v>35878680.469999999</v>
      </c>
      <c r="F23" s="9">
        <v>35861773.030000001</v>
      </c>
      <c r="G23" s="9">
        <f t="shared" si="1"/>
        <v>711283.34000000358</v>
      </c>
    </row>
    <row r="24" spans="1:7">
      <c r="A24" s="137" t="s">
        <v>403</v>
      </c>
      <c r="B24" s="9">
        <v>33745520.399999999</v>
      </c>
      <c r="C24" s="9">
        <v>6603456.1000000015</v>
      </c>
      <c r="D24" s="9">
        <v>40348976.5</v>
      </c>
      <c r="E24" s="9">
        <v>40131480.509999998</v>
      </c>
      <c r="F24" s="9">
        <v>38968201.829999998</v>
      </c>
      <c r="G24" s="9">
        <f t="shared" si="1"/>
        <v>217495.99000000209</v>
      </c>
    </row>
    <row r="25" spans="1:7">
      <c r="A25" s="137" t="s">
        <v>404</v>
      </c>
      <c r="B25" s="9">
        <v>2458055.41</v>
      </c>
      <c r="C25" s="9">
        <v>48140</v>
      </c>
      <c r="D25" s="9">
        <v>2506195.41</v>
      </c>
      <c r="E25" s="9">
        <v>2326787.2400000002</v>
      </c>
      <c r="F25" s="9">
        <v>2323855.46</v>
      </c>
      <c r="G25" s="9">
        <f t="shared" si="1"/>
        <v>179408.16999999993</v>
      </c>
    </row>
    <row r="26" spans="1:7">
      <c r="A26" s="137" t="s">
        <v>405</v>
      </c>
      <c r="B26" s="9">
        <v>15403855.960000001</v>
      </c>
      <c r="C26" s="9">
        <v>337443.12999999896</v>
      </c>
      <c r="D26" s="9">
        <v>15741299.09</v>
      </c>
      <c r="E26" s="9">
        <v>13664971.82</v>
      </c>
      <c r="F26" s="9">
        <f>13547754.87-1000000</f>
        <v>12547754.869999999</v>
      </c>
      <c r="G26" s="9">
        <f t="shared" si="1"/>
        <v>2076327.2699999996</v>
      </c>
    </row>
    <row r="27" spans="1:7">
      <c r="A27" s="137" t="s">
        <v>406</v>
      </c>
      <c r="B27" s="9">
        <v>650849.25</v>
      </c>
      <c r="C27" s="9">
        <v>58000.699999999953</v>
      </c>
      <c r="D27" s="9">
        <v>708849.95</v>
      </c>
      <c r="E27" s="9">
        <v>672311.74</v>
      </c>
      <c r="F27" s="9">
        <v>653657.09</v>
      </c>
      <c r="G27" s="9">
        <f t="shared" si="1"/>
        <v>36538.209999999963</v>
      </c>
    </row>
    <row r="28" spans="1:7">
      <c r="A28" s="137" t="s">
        <v>407</v>
      </c>
      <c r="B28" s="9">
        <v>3806386.98</v>
      </c>
      <c r="C28" s="9">
        <v>-137289.16999999993</v>
      </c>
      <c r="D28" s="9">
        <v>3669097.81</v>
      </c>
      <c r="E28" s="9">
        <v>3631226.15</v>
      </c>
      <c r="F28" s="9">
        <v>3528641.42</v>
      </c>
      <c r="G28" s="9">
        <f t="shared" si="1"/>
        <v>37871.660000000149</v>
      </c>
    </row>
    <row r="29" spans="1:7">
      <c r="A29" s="137" t="s">
        <v>408</v>
      </c>
      <c r="B29" s="9">
        <v>2281206.41</v>
      </c>
      <c r="C29" s="9">
        <v>-201770.3600000001</v>
      </c>
      <c r="D29" s="9">
        <v>2079436.05</v>
      </c>
      <c r="E29" s="9">
        <v>2013023.04</v>
      </c>
      <c r="F29" s="9">
        <v>1995318.67</v>
      </c>
      <c r="G29" s="9">
        <f t="shared" si="1"/>
        <v>66413.010000000009</v>
      </c>
    </row>
    <row r="30" spans="1:7">
      <c r="A30" s="137" t="s">
        <v>409</v>
      </c>
      <c r="B30" s="9">
        <v>3249420.72</v>
      </c>
      <c r="C30" s="9">
        <v>-243478.99000000022</v>
      </c>
      <c r="D30" s="9">
        <v>3005941.73</v>
      </c>
      <c r="E30" s="9">
        <v>2902666.66</v>
      </c>
      <c r="F30" s="9">
        <v>2894480.66</v>
      </c>
      <c r="G30" s="9">
        <f t="shared" si="1"/>
        <v>103275.06999999983</v>
      </c>
    </row>
    <row r="31" spans="1:7">
      <c r="A31" s="137" t="s">
        <v>410</v>
      </c>
      <c r="B31" s="9">
        <v>1662898.65</v>
      </c>
      <c r="C31" s="9">
        <v>-304141.0399999998</v>
      </c>
      <c r="D31" s="9">
        <v>1358757.61</v>
      </c>
      <c r="E31" s="9">
        <v>1297000.1100000001</v>
      </c>
      <c r="F31" s="9">
        <v>1276634.26</v>
      </c>
      <c r="G31" s="9">
        <f t="shared" si="1"/>
        <v>61757.5</v>
      </c>
    </row>
    <row r="32" spans="1:7">
      <c r="A32" s="137" t="s">
        <v>411</v>
      </c>
      <c r="B32" s="9">
        <v>13763925.34</v>
      </c>
      <c r="C32" s="9">
        <v>11786928.59</v>
      </c>
      <c r="D32" s="9">
        <v>25550853.93</v>
      </c>
      <c r="E32" s="9">
        <v>23012588.420000002</v>
      </c>
      <c r="F32" s="9">
        <v>21822199.120000001</v>
      </c>
      <c r="G32" s="9">
        <f t="shared" si="1"/>
        <v>2538265.5099999979</v>
      </c>
    </row>
    <row r="33" spans="1:7">
      <c r="A33" s="137" t="s">
        <v>412</v>
      </c>
      <c r="B33" s="9">
        <v>1933285.94</v>
      </c>
      <c r="C33" s="9">
        <v>-26274.449999999953</v>
      </c>
      <c r="D33" s="9">
        <v>1907011.49</v>
      </c>
      <c r="E33" s="9">
        <v>1828829.32</v>
      </c>
      <c r="F33" s="9">
        <v>1824763.35</v>
      </c>
      <c r="G33" s="9">
        <f t="shared" si="1"/>
        <v>78182.169999999925</v>
      </c>
    </row>
    <row r="34" spans="1:7">
      <c r="A34" s="137" t="s">
        <v>413</v>
      </c>
      <c r="B34" s="9">
        <v>1641457.54</v>
      </c>
      <c r="C34" s="9">
        <v>-71768.280000000028</v>
      </c>
      <c r="D34" s="9">
        <v>1569689.26</v>
      </c>
      <c r="E34" s="9">
        <v>1506348.93</v>
      </c>
      <c r="F34" s="9">
        <v>1501589.53</v>
      </c>
      <c r="G34" s="9">
        <f t="shared" si="1"/>
        <v>63340.330000000075</v>
      </c>
    </row>
    <row r="35" spans="1:7">
      <c r="A35" s="137" t="s">
        <v>414</v>
      </c>
      <c r="B35" s="9">
        <v>1125224.8700000001</v>
      </c>
      <c r="C35" s="9">
        <v>-32963.800000000047</v>
      </c>
      <c r="D35" s="9">
        <v>1092261.07</v>
      </c>
      <c r="E35" s="9">
        <v>965894.48</v>
      </c>
      <c r="F35" s="9">
        <v>937232.28</v>
      </c>
      <c r="G35" s="9">
        <f t="shared" si="1"/>
        <v>126366.59000000008</v>
      </c>
    </row>
    <row r="36" spans="1:7">
      <c r="A36" s="137" t="s">
        <v>415</v>
      </c>
      <c r="B36" s="9">
        <v>2449246.5099999998</v>
      </c>
      <c r="C36" s="9">
        <v>1421087.6300000004</v>
      </c>
      <c r="D36" s="9">
        <v>3870334.14</v>
      </c>
      <c r="E36" s="9">
        <v>3230860.72</v>
      </c>
      <c r="F36" s="9">
        <v>2378610.58</v>
      </c>
      <c r="G36" s="9">
        <f t="shared" si="1"/>
        <v>639473.41999999993</v>
      </c>
    </row>
    <row r="37" spans="1:7">
      <c r="A37" s="137" t="s">
        <v>416</v>
      </c>
      <c r="B37" s="9">
        <v>508598.5</v>
      </c>
      <c r="C37" s="9">
        <v>-99725.270000000019</v>
      </c>
      <c r="D37" s="9">
        <v>408873.23</v>
      </c>
      <c r="E37" s="9">
        <v>408354.15</v>
      </c>
      <c r="F37" s="9">
        <v>408354.15</v>
      </c>
      <c r="G37" s="9">
        <f t="shared" si="1"/>
        <v>519.07999999995809</v>
      </c>
    </row>
    <row r="38" spans="1:7">
      <c r="A38" s="137" t="s">
        <v>417</v>
      </c>
      <c r="B38" s="9">
        <v>2978153.91</v>
      </c>
      <c r="C38" s="9">
        <v>2202516.3899999997</v>
      </c>
      <c r="D38" s="9">
        <v>5180670.3</v>
      </c>
      <c r="E38" s="9">
        <v>4029720.45</v>
      </c>
      <c r="F38" s="9">
        <v>2972537.71</v>
      </c>
      <c r="G38" s="9">
        <f t="shared" si="1"/>
        <v>1150949.8499999996</v>
      </c>
    </row>
    <row r="39" spans="1:7">
      <c r="A39" s="137" t="s">
        <v>418</v>
      </c>
      <c r="B39" s="9">
        <v>3399126.79</v>
      </c>
      <c r="C39" s="9">
        <v>1574763.9400000004</v>
      </c>
      <c r="D39" s="9">
        <v>4973890.7300000004</v>
      </c>
      <c r="E39" s="9">
        <v>4759119.05</v>
      </c>
      <c r="F39" s="9">
        <v>4755510.67</v>
      </c>
      <c r="G39" s="9">
        <f t="shared" si="1"/>
        <v>214771.68000000063</v>
      </c>
    </row>
    <row r="40" spans="1:7">
      <c r="A40" s="137" t="s">
        <v>419</v>
      </c>
      <c r="B40" s="9">
        <v>658921.82999999996</v>
      </c>
      <c r="C40" s="9">
        <v>47735.420000000042</v>
      </c>
      <c r="D40" s="9">
        <v>706657.25</v>
      </c>
      <c r="E40" s="9">
        <v>667219.35</v>
      </c>
      <c r="F40" s="9">
        <v>654361.85</v>
      </c>
      <c r="G40" s="9">
        <f t="shared" si="1"/>
        <v>39437.900000000023</v>
      </c>
    </row>
    <row r="41" spans="1:7">
      <c r="A41" s="137" t="s">
        <v>420</v>
      </c>
      <c r="B41" s="9">
        <v>8172583.3200000003</v>
      </c>
      <c r="C41" s="9">
        <v>-2192317.8200000003</v>
      </c>
      <c r="D41" s="9">
        <v>5980265.5</v>
      </c>
      <c r="E41" s="9">
        <v>5646069.46</v>
      </c>
      <c r="F41" s="9">
        <v>5621021.46</v>
      </c>
      <c r="G41" s="9">
        <f t="shared" si="1"/>
        <v>334196.04000000004</v>
      </c>
    </row>
    <row r="42" spans="1:7">
      <c r="A42" s="137" t="s">
        <v>421</v>
      </c>
      <c r="B42" s="9">
        <v>2097963.2400000002</v>
      </c>
      <c r="C42" s="9">
        <v>-67957.920000000158</v>
      </c>
      <c r="D42" s="9">
        <v>2030005.32</v>
      </c>
      <c r="E42" s="9">
        <v>1953393.86</v>
      </c>
      <c r="F42" s="9">
        <v>1932554.15</v>
      </c>
      <c r="G42" s="9">
        <f t="shared" si="1"/>
        <v>76611.459999999963</v>
      </c>
    </row>
    <row r="43" spans="1:7">
      <c r="A43" s="137" t="s">
        <v>422</v>
      </c>
      <c r="B43" s="9">
        <v>1385193.36</v>
      </c>
      <c r="C43" s="9">
        <v>-146495.90000000014</v>
      </c>
      <c r="D43" s="9">
        <v>1238697.46</v>
      </c>
      <c r="E43" s="9">
        <v>1146120.1299999999</v>
      </c>
      <c r="F43" s="9">
        <v>1136118.6299999999</v>
      </c>
      <c r="G43" s="9">
        <f t="shared" si="1"/>
        <v>92577.330000000075</v>
      </c>
    </row>
    <row r="44" spans="1:7">
      <c r="A44" s="137" t="s">
        <v>423</v>
      </c>
      <c r="B44" s="9">
        <v>3527336.06</v>
      </c>
      <c r="C44" s="9">
        <v>8594170.4299999997</v>
      </c>
      <c r="D44" s="9">
        <v>12121506.49</v>
      </c>
      <c r="E44" s="9">
        <v>10907107.960000001</v>
      </c>
      <c r="F44" s="9">
        <f>14996847.32-4155350</f>
        <v>10841497.32</v>
      </c>
      <c r="G44" s="9">
        <f t="shared" si="1"/>
        <v>1214398.5299999993</v>
      </c>
    </row>
    <row r="45" spans="1:7">
      <c r="A45" s="137" t="s">
        <v>424</v>
      </c>
      <c r="B45" s="9">
        <v>299448.02</v>
      </c>
      <c r="C45" s="9">
        <v>10036.199999999953</v>
      </c>
      <c r="D45" s="9">
        <v>309484.21999999997</v>
      </c>
      <c r="E45" s="9">
        <v>280246.48</v>
      </c>
      <c r="F45" s="9">
        <v>275946.28000000003</v>
      </c>
      <c r="G45" s="9">
        <f t="shared" si="1"/>
        <v>29237.739999999991</v>
      </c>
    </row>
    <row r="46" spans="1:7">
      <c r="A46" s="137" t="s">
        <v>425</v>
      </c>
      <c r="B46" s="9">
        <v>43063.42</v>
      </c>
      <c r="C46" s="9">
        <v>-3285</v>
      </c>
      <c r="D46" s="9">
        <v>39778.42</v>
      </c>
      <c r="E46" s="9">
        <v>28575.43</v>
      </c>
      <c r="F46" s="9">
        <v>28575.43</v>
      </c>
      <c r="G46" s="9">
        <f t="shared" si="1"/>
        <v>11202.989999999998</v>
      </c>
    </row>
    <row r="47" spans="1:7">
      <c r="A47" s="137" t="s">
        <v>426</v>
      </c>
      <c r="B47" s="9">
        <v>1500</v>
      </c>
      <c r="C47" s="9">
        <v>-1500</v>
      </c>
      <c r="D47" s="9">
        <v>0</v>
      </c>
      <c r="E47" s="9">
        <v>0</v>
      </c>
      <c r="F47" s="9">
        <v>0</v>
      </c>
      <c r="G47" s="9">
        <f t="shared" si="1"/>
        <v>0</v>
      </c>
    </row>
    <row r="48" spans="1:7">
      <c r="A48" s="137" t="s">
        <v>427</v>
      </c>
      <c r="B48" s="9">
        <v>166799.31</v>
      </c>
      <c r="C48" s="9">
        <v>66700</v>
      </c>
      <c r="D48" s="9">
        <v>233499.31</v>
      </c>
      <c r="E48" s="9">
        <v>211023.75</v>
      </c>
      <c r="F48" s="9">
        <v>211023.75</v>
      </c>
      <c r="G48" s="9">
        <f t="shared" si="1"/>
        <v>22475.559999999998</v>
      </c>
    </row>
    <row r="49" spans="1:8">
      <c r="A49" s="137" t="s">
        <v>428</v>
      </c>
      <c r="B49" s="9">
        <v>155567.62</v>
      </c>
      <c r="C49" s="9">
        <v>96984.4</v>
      </c>
      <c r="D49" s="9">
        <v>252552.02</v>
      </c>
      <c r="E49" s="9">
        <v>191235.57</v>
      </c>
      <c r="F49" s="9">
        <v>165936.31</v>
      </c>
      <c r="G49" s="9">
        <f t="shared" si="1"/>
        <v>61316.449999999983</v>
      </c>
    </row>
    <row r="50" spans="1:8">
      <c r="A50" s="137" t="s">
        <v>429</v>
      </c>
      <c r="B50" s="9">
        <v>18228088.370000001</v>
      </c>
      <c r="C50" s="9">
        <v>96244578.140000001</v>
      </c>
      <c r="D50" s="9">
        <v>114472666.51000001</v>
      </c>
      <c r="E50" s="9">
        <v>54930724.229999997</v>
      </c>
      <c r="F50" s="9">
        <v>52431985.020000003</v>
      </c>
      <c r="G50" s="9">
        <f t="shared" si="1"/>
        <v>59541942.280000009</v>
      </c>
    </row>
    <row r="51" spans="1:8">
      <c r="A51" s="137" t="s">
        <v>430</v>
      </c>
      <c r="B51" s="9">
        <v>4066526.22</v>
      </c>
      <c r="C51" s="9">
        <v>-151649.85000000009</v>
      </c>
      <c r="D51" s="9">
        <v>3914876.37</v>
      </c>
      <c r="E51" s="9">
        <v>3858593.71</v>
      </c>
      <c r="F51" s="9">
        <v>3843154.17</v>
      </c>
      <c r="G51" s="9">
        <f t="shared" si="1"/>
        <v>56282.660000000149</v>
      </c>
    </row>
    <row r="52" spans="1:8">
      <c r="A52" s="137" t="s">
        <v>431</v>
      </c>
      <c r="B52" s="9">
        <v>681734.31</v>
      </c>
      <c r="C52" s="9">
        <v>38983.849999999977</v>
      </c>
      <c r="D52" s="9">
        <v>720718.16</v>
      </c>
      <c r="E52" s="9">
        <v>680511.32</v>
      </c>
      <c r="F52" s="9">
        <v>674280.06</v>
      </c>
      <c r="G52" s="9">
        <f t="shared" si="1"/>
        <v>40206.840000000084</v>
      </c>
    </row>
    <row r="53" spans="1:8">
      <c r="A53" s="137" t="s">
        <v>432</v>
      </c>
      <c r="B53" s="9">
        <v>443551</v>
      </c>
      <c r="C53" s="9">
        <v>-242717.92</v>
      </c>
      <c r="D53" s="9">
        <v>200833.08</v>
      </c>
      <c r="E53" s="9">
        <v>182569.68</v>
      </c>
      <c r="F53" s="9">
        <v>171935.99</v>
      </c>
      <c r="G53" s="9">
        <f t="shared" si="1"/>
        <v>18263.399999999994</v>
      </c>
    </row>
    <row r="54" spans="1:8" ht="5.0999999999999996" customHeight="1">
      <c r="A54" s="137"/>
      <c r="B54" s="9"/>
      <c r="C54" s="9"/>
      <c r="D54" s="9"/>
      <c r="E54" s="9"/>
      <c r="F54" s="9"/>
      <c r="G54" s="9"/>
    </row>
    <row r="55" spans="1:8">
      <c r="A55" s="46" t="s">
        <v>433</v>
      </c>
      <c r="B55" s="9"/>
      <c r="C55" s="9"/>
      <c r="D55" s="9"/>
      <c r="E55" s="9"/>
      <c r="F55" s="9"/>
      <c r="G55" s="9"/>
    </row>
    <row r="56" spans="1:8">
      <c r="A56" s="46" t="s">
        <v>434</v>
      </c>
      <c r="B56" s="7">
        <f t="shared" ref="B56:G56" si="2">SUM(B57:B71)</f>
        <v>149859965.19999999</v>
      </c>
      <c r="C56" s="7">
        <f t="shared" si="2"/>
        <v>195587047.65000001</v>
      </c>
      <c r="D56" s="7">
        <f t="shared" si="2"/>
        <v>345447012.84999996</v>
      </c>
      <c r="E56" s="7">
        <f t="shared" si="2"/>
        <v>200370455.98000002</v>
      </c>
      <c r="F56" s="7">
        <f t="shared" si="2"/>
        <v>170950849.00999999</v>
      </c>
      <c r="G56" s="7">
        <f t="shared" si="2"/>
        <v>145076556.86999997</v>
      </c>
    </row>
    <row r="57" spans="1:8">
      <c r="A57" s="137" t="s">
        <v>405</v>
      </c>
      <c r="B57" s="9">
        <v>11050000</v>
      </c>
      <c r="C57" s="9">
        <v>14998364.300000001</v>
      </c>
      <c r="D57" s="9">
        <v>26048364.300000001</v>
      </c>
      <c r="E57" s="9">
        <v>24004699.129999999</v>
      </c>
      <c r="F57" s="9">
        <f>23756469.13+1694</f>
        <v>23758163.129999999</v>
      </c>
      <c r="G57" s="9">
        <f t="shared" ref="G57:G71" si="3">D57-E57</f>
        <v>2043665.1700000018</v>
      </c>
      <c r="H57" s="101"/>
    </row>
    <row r="58" spans="1:8">
      <c r="A58" s="137" t="s">
        <v>406</v>
      </c>
      <c r="B58" s="9">
        <v>650419.57999999996</v>
      </c>
      <c r="C58" s="9">
        <v>-90000</v>
      </c>
      <c r="D58" s="9">
        <v>560419.57999999996</v>
      </c>
      <c r="E58" s="9">
        <v>449542.77</v>
      </c>
      <c r="F58" s="9">
        <v>450410.45</v>
      </c>
      <c r="G58" s="9">
        <f t="shared" si="3"/>
        <v>110876.80999999994</v>
      </c>
    </row>
    <row r="59" spans="1:8">
      <c r="A59" s="137" t="s">
        <v>407</v>
      </c>
      <c r="B59" s="9">
        <v>681148.36</v>
      </c>
      <c r="C59" s="9">
        <v>510000.00000000012</v>
      </c>
      <c r="D59" s="9">
        <v>1191148.3600000001</v>
      </c>
      <c r="E59" s="9">
        <v>1153833.73</v>
      </c>
      <c r="F59" s="9">
        <v>1160770.77</v>
      </c>
      <c r="G59" s="9">
        <f t="shared" si="3"/>
        <v>37314.630000000121</v>
      </c>
    </row>
    <row r="60" spans="1:8">
      <c r="A60" s="137" t="s">
        <v>409</v>
      </c>
      <c r="B60" s="9">
        <v>510000</v>
      </c>
      <c r="C60" s="9">
        <v>22000</v>
      </c>
      <c r="D60" s="9">
        <v>532000</v>
      </c>
      <c r="E60" s="9">
        <v>448837.21</v>
      </c>
      <c r="F60" s="9">
        <v>459537.2</v>
      </c>
      <c r="G60" s="9">
        <f t="shared" si="3"/>
        <v>83162.789999999979</v>
      </c>
    </row>
    <row r="61" spans="1:8">
      <c r="A61" s="137" t="s">
        <v>411</v>
      </c>
      <c r="B61" s="9">
        <v>3920000</v>
      </c>
      <c r="C61" s="9">
        <v>1836675.25</v>
      </c>
      <c r="D61" s="9">
        <v>5756675.25</v>
      </c>
      <c r="E61" s="9">
        <v>5633746.9299999997</v>
      </c>
      <c r="F61" s="9">
        <v>5635532.1500000004</v>
      </c>
      <c r="G61" s="9">
        <f t="shared" si="3"/>
        <v>122928.3200000003</v>
      </c>
    </row>
    <row r="62" spans="1:8">
      <c r="A62" s="137" t="s">
        <v>415</v>
      </c>
      <c r="B62" s="9">
        <v>0</v>
      </c>
      <c r="C62" s="9">
        <v>480000</v>
      </c>
      <c r="D62" s="9">
        <v>480000</v>
      </c>
      <c r="E62" s="9">
        <v>0</v>
      </c>
      <c r="F62" s="9">
        <v>0</v>
      </c>
      <c r="G62" s="9">
        <f t="shared" si="3"/>
        <v>480000</v>
      </c>
    </row>
    <row r="63" spans="1:8">
      <c r="A63" s="137" t="s">
        <v>417</v>
      </c>
      <c r="B63" s="9">
        <v>0</v>
      </c>
      <c r="C63" s="9">
        <v>742264</v>
      </c>
      <c r="D63" s="9">
        <v>742264</v>
      </c>
      <c r="E63" s="9">
        <v>742264</v>
      </c>
      <c r="F63" s="9">
        <v>0</v>
      </c>
      <c r="G63" s="9">
        <f t="shared" si="3"/>
        <v>0</v>
      </c>
    </row>
    <row r="64" spans="1:8">
      <c r="A64" s="137" t="s">
        <v>420</v>
      </c>
      <c r="B64" s="9">
        <v>0</v>
      </c>
      <c r="C64" s="9">
        <v>4155057</v>
      </c>
      <c r="D64" s="9">
        <v>4155057</v>
      </c>
      <c r="E64" s="9">
        <v>4075158.88</v>
      </c>
      <c r="F64" s="9">
        <v>4075158.88</v>
      </c>
      <c r="G64" s="9">
        <f t="shared" si="3"/>
        <v>79898.120000000112</v>
      </c>
    </row>
    <row r="65" spans="1:7">
      <c r="A65" s="137" t="s">
        <v>423</v>
      </c>
      <c r="B65" s="9">
        <v>50086963.170000002</v>
      </c>
      <c r="C65" s="9">
        <v>8420976.5799999982</v>
      </c>
      <c r="D65" s="9">
        <v>58507939.75</v>
      </c>
      <c r="E65" s="9">
        <v>57694470.640000001</v>
      </c>
      <c r="F65" s="9">
        <v>57674050.229999997</v>
      </c>
      <c r="G65" s="9">
        <f t="shared" si="3"/>
        <v>813469.1099999994</v>
      </c>
    </row>
    <row r="66" spans="1:7">
      <c r="A66" s="137" t="s">
        <v>424</v>
      </c>
      <c r="B66" s="9">
        <v>7096908.7199999997</v>
      </c>
      <c r="C66" s="9">
        <v>-1659788.8999999994</v>
      </c>
      <c r="D66" s="9">
        <v>5437119.8200000003</v>
      </c>
      <c r="E66" s="9">
        <v>5375793.7300000004</v>
      </c>
      <c r="F66" s="9">
        <v>5376849.3300000001</v>
      </c>
      <c r="G66" s="9">
        <f t="shared" si="3"/>
        <v>61326.089999999851</v>
      </c>
    </row>
    <row r="67" spans="1:7">
      <c r="A67" s="137" t="s">
        <v>425</v>
      </c>
      <c r="B67" s="9">
        <v>660853.92000000004</v>
      </c>
      <c r="C67" s="9">
        <v>-123631.15000000002</v>
      </c>
      <c r="D67" s="9">
        <v>537222.77</v>
      </c>
      <c r="E67" s="9">
        <v>503985.14</v>
      </c>
      <c r="F67" s="9">
        <v>503985.14</v>
      </c>
      <c r="G67" s="9">
        <f t="shared" si="3"/>
        <v>33237.630000000005</v>
      </c>
    </row>
    <row r="68" spans="1:7">
      <c r="A68" s="137" t="s">
        <v>426</v>
      </c>
      <c r="B68" s="9">
        <v>430027.79</v>
      </c>
      <c r="C68" s="9">
        <v>-123132.70999999996</v>
      </c>
      <c r="D68" s="9">
        <v>306895.08</v>
      </c>
      <c r="E68" s="9">
        <v>304232.31</v>
      </c>
      <c r="F68" s="9">
        <v>304232.31</v>
      </c>
      <c r="G68" s="9">
        <f t="shared" si="3"/>
        <v>2662.7700000000186</v>
      </c>
    </row>
    <row r="69" spans="1:7">
      <c r="A69" s="137" t="s">
        <v>427</v>
      </c>
      <c r="B69" s="9">
        <v>568686.07999999996</v>
      </c>
      <c r="C69" s="9">
        <v>-325894.30999999994</v>
      </c>
      <c r="D69" s="9">
        <v>242791.77</v>
      </c>
      <c r="E69" s="9">
        <v>229692.31</v>
      </c>
      <c r="F69" s="9">
        <v>229692.31</v>
      </c>
      <c r="G69" s="9">
        <f t="shared" si="3"/>
        <v>13099.459999999992</v>
      </c>
    </row>
    <row r="70" spans="1:7">
      <c r="A70" s="137" t="s">
        <v>428</v>
      </c>
      <c r="B70" s="9">
        <v>2588672.38</v>
      </c>
      <c r="C70" s="9">
        <v>-181547.0299999998</v>
      </c>
      <c r="D70" s="9">
        <v>2407125.35</v>
      </c>
      <c r="E70" s="9">
        <v>2359049.4</v>
      </c>
      <c r="F70" s="9">
        <v>2354814.44</v>
      </c>
      <c r="G70" s="9">
        <f t="shared" si="3"/>
        <v>48075.950000000186</v>
      </c>
    </row>
    <row r="71" spans="1:7">
      <c r="A71" s="137" t="s">
        <v>429</v>
      </c>
      <c r="B71" s="9">
        <v>71616285.200000003</v>
      </c>
      <c r="C71" s="9">
        <v>166925704.62</v>
      </c>
      <c r="D71" s="9">
        <v>238541989.81999999</v>
      </c>
      <c r="E71" s="9">
        <v>97395149.799999997</v>
      </c>
      <c r="F71" s="9">
        <v>68967652.670000002</v>
      </c>
      <c r="G71" s="9">
        <f t="shared" si="3"/>
        <v>141146840.01999998</v>
      </c>
    </row>
    <row r="72" spans="1:7" ht="5.0999999999999996" customHeight="1">
      <c r="A72" s="37"/>
      <c r="B72" s="9"/>
      <c r="C72" s="9"/>
      <c r="D72" s="9"/>
      <c r="E72" s="9"/>
      <c r="F72" s="9"/>
      <c r="G72" s="9"/>
    </row>
    <row r="73" spans="1:7">
      <c r="A73" s="31" t="s">
        <v>380</v>
      </c>
      <c r="B73" s="7">
        <f t="shared" ref="B73:G73" si="4">B5+B56</f>
        <v>419929226.44</v>
      </c>
      <c r="C73" s="7">
        <f t="shared" si="4"/>
        <v>322117630.98000002</v>
      </c>
      <c r="D73" s="7">
        <f t="shared" si="4"/>
        <v>742046857.41999996</v>
      </c>
      <c r="E73" s="7">
        <f t="shared" si="4"/>
        <v>522940014.41999996</v>
      </c>
      <c r="F73" s="7">
        <f t="shared" si="4"/>
        <v>482137409.25999999</v>
      </c>
      <c r="G73" s="7">
        <f t="shared" si="4"/>
        <v>219106843</v>
      </c>
    </row>
    <row r="74" spans="1:7" ht="5.0999999999999996" customHeight="1">
      <c r="A74" s="38"/>
      <c r="B74" s="16"/>
      <c r="C74" s="16"/>
      <c r="D74" s="16"/>
      <c r="E74" s="16"/>
      <c r="F74" s="16"/>
      <c r="G74" s="16"/>
    </row>
    <row r="76" spans="1:7">
      <c r="F76" s="101"/>
    </row>
    <row r="77" spans="1:7">
      <c r="E77" s="101"/>
      <c r="F77" s="101"/>
    </row>
  </sheetData>
  <mergeCells count="2">
    <mergeCell ref="A1:G1"/>
    <mergeCell ref="B2:F2"/>
  </mergeCells>
  <pageMargins left="0.72" right="0.15748031496062992" top="0.39370078740157483" bottom="0.34" header="0.31496062992125984" footer="0.17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5" sqref="A5"/>
    </sheetView>
  </sheetViews>
  <sheetFormatPr baseColWidth="10" defaultColWidth="12" defaultRowHeight="11.25"/>
  <cols>
    <col min="1" max="1" width="65.83203125" style="18" customWidth="1"/>
    <col min="2" max="7" width="17.83203125" style="18" customWidth="1"/>
    <col min="8" max="16384" width="12" style="18"/>
  </cols>
  <sheetData>
    <row r="1" spans="1:8" ht="59.45" customHeight="1">
      <c r="A1" s="25" t="s">
        <v>435</v>
      </c>
      <c r="B1" s="26"/>
      <c r="C1" s="26"/>
      <c r="D1" s="26"/>
      <c r="E1" s="26"/>
      <c r="F1" s="26"/>
      <c r="G1" s="27"/>
    </row>
    <row r="2" spans="1:8" ht="12" customHeight="1">
      <c r="A2" s="138"/>
      <c r="B2" s="134" t="s">
        <v>299</v>
      </c>
      <c r="C2" s="134"/>
      <c r="D2" s="134"/>
      <c r="E2" s="134"/>
      <c r="F2" s="134"/>
      <c r="G2" s="133"/>
    </row>
    <row r="3" spans="1:8" ht="22.5">
      <c r="A3" s="90" t="s">
        <v>0</v>
      </c>
      <c r="B3" s="2" t="s">
        <v>300</v>
      </c>
      <c r="C3" s="2" t="s">
        <v>301</v>
      </c>
      <c r="D3" s="2" t="s">
        <v>302</v>
      </c>
      <c r="E3" s="2" t="s">
        <v>190</v>
      </c>
      <c r="F3" s="2" t="s">
        <v>207</v>
      </c>
      <c r="G3" s="135" t="s">
        <v>304</v>
      </c>
    </row>
    <row r="4" spans="1:8" ht="5.0999999999999996" customHeight="1">
      <c r="A4" s="136"/>
      <c r="B4" s="4"/>
      <c r="C4" s="4"/>
      <c r="D4" s="4"/>
      <c r="E4" s="4"/>
      <c r="F4" s="4"/>
      <c r="G4" s="4"/>
    </row>
    <row r="5" spans="1:8">
      <c r="A5" s="139" t="s">
        <v>436</v>
      </c>
      <c r="B5" s="7">
        <f>B6+B16+B25+B36</f>
        <v>270069261.24000001</v>
      </c>
      <c r="C5" s="7">
        <f t="shared" ref="C5:G5" si="0">C6+C16+C25+C36</f>
        <v>126530583.33</v>
      </c>
      <c r="D5" s="7">
        <f t="shared" si="0"/>
        <v>396599844.56999999</v>
      </c>
      <c r="E5" s="7">
        <f t="shared" si="0"/>
        <v>322569558.44000006</v>
      </c>
      <c r="F5" s="7">
        <f t="shared" si="0"/>
        <v>311186560.24999994</v>
      </c>
      <c r="G5" s="7">
        <f t="shared" si="0"/>
        <v>74030286.129999995</v>
      </c>
    </row>
    <row r="6" spans="1:8">
      <c r="A6" s="99" t="s">
        <v>437</v>
      </c>
      <c r="B6" s="7">
        <f>SUM(B7:B14)</f>
        <v>138329826.44999999</v>
      </c>
      <c r="C6" s="7">
        <f t="shared" ref="C6:G6" si="1">SUM(C7:C14)</f>
        <v>25467575.640000008</v>
      </c>
      <c r="D6" s="7">
        <f t="shared" si="1"/>
        <v>163797402.09000003</v>
      </c>
      <c r="E6" s="7">
        <f t="shared" si="1"/>
        <v>157815684.73000002</v>
      </c>
      <c r="F6" s="7">
        <f t="shared" si="1"/>
        <v>153459575.53</v>
      </c>
      <c r="G6" s="7">
        <f t="shared" si="1"/>
        <v>5981717.3600000041</v>
      </c>
    </row>
    <row r="7" spans="1:8">
      <c r="A7" s="95" t="s">
        <v>438</v>
      </c>
      <c r="B7" s="9">
        <v>2162388.7200000002</v>
      </c>
      <c r="C7" s="9">
        <v>-858401.98000000021</v>
      </c>
      <c r="D7" s="9">
        <v>1303986.74</v>
      </c>
      <c r="E7" s="9">
        <v>1204140.83</v>
      </c>
      <c r="F7" s="9">
        <v>1204093.83</v>
      </c>
      <c r="G7" s="9">
        <f>D7-E7</f>
        <v>99845.909999999916</v>
      </c>
    </row>
    <row r="8" spans="1:8">
      <c r="A8" s="95" t="s">
        <v>439</v>
      </c>
      <c r="B8" s="9">
        <v>1056125.17</v>
      </c>
      <c r="C8" s="9">
        <v>-514254.0199999999</v>
      </c>
      <c r="D8" s="9">
        <v>541871.15</v>
      </c>
      <c r="E8" s="9">
        <v>524946.77</v>
      </c>
      <c r="F8" s="9">
        <v>524198.77</v>
      </c>
      <c r="G8" s="9">
        <f t="shared" ref="G8:G71" si="2">D8-E8</f>
        <v>16924.380000000005</v>
      </c>
    </row>
    <row r="9" spans="1:8">
      <c r="A9" s="95" t="s">
        <v>440</v>
      </c>
      <c r="B9" s="9">
        <v>39922342.719999999</v>
      </c>
      <c r="C9" s="9">
        <v>2996712.6300000027</v>
      </c>
      <c r="D9" s="9">
        <v>42919055.350000001</v>
      </c>
      <c r="E9" s="9">
        <v>41206972.120000005</v>
      </c>
      <c r="F9" s="9">
        <v>40345519.969999999</v>
      </c>
      <c r="G9" s="9">
        <f t="shared" si="2"/>
        <v>1712083.2299999967</v>
      </c>
    </row>
    <row r="10" spans="1:8">
      <c r="A10" s="95" t="s">
        <v>441</v>
      </c>
      <c r="B10" s="9"/>
      <c r="C10" s="9"/>
      <c r="D10" s="9"/>
      <c r="E10" s="9"/>
      <c r="F10" s="9"/>
      <c r="G10" s="9">
        <f t="shared" si="2"/>
        <v>0</v>
      </c>
    </row>
    <row r="11" spans="1:8">
      <c r="A11" s="95" t="s">
        <v>442</v>
      </c>
      <c r="B11" s="9">
        <v>49644817.780000001</v>
      </c>
      <c r="C11" s="9">
        <v>6450515.79</v>
      </c>
      <c r="D11" s="9">
        <v>56095333.57</v>
      </c>
      <c r="E11" s="9">
        <v>53877044.82</v>
      </c>
      <c r="F11" s="9">
        <f>53192803.52-1107458.47</f>
        <v>52085345.050000004</v>
      </c>
      <c r="G11" s="9">
        <f t="shared" si="2"/>
        <v>2218288.75</v>
      </c>
    </row>
    <row r="12" spans="1:8">
      <c r="A12" s="95" t="s">
        <v>443</v>
      </c>
      <c r="B12" s="9"/>
      <c r="C12" s="9"/>
      <c r="D12" s="9"/>
      <c r="E12" s="9"/>
      <c r="F12" s="9"/>
      <c r="G12" s="9">
        <f t="shared" si="2"/>
        <v>0</v>
      </c>
    </row>
    <row r="13" spans="1:8">
      <c r="A13" s="95" t="s">
        <v>444</v>
      </c>
      <c r="B13" s="9">
        <v>4193714.43</v>
      </c>
      <c r="C13" s="9">
        <v>8763106.0299999993</v>
      </c>
      <c r="D13" s="9">
        <v>12956820.460000001</v>
      </c>
      <c r="E13" s="9">
        <v>11618189.190000001</v>
      </c>
      <c r="F13" s="9">
        <f>15678329.09-4155350</f>
        <v>11522979.09</v>
      </c>
      <c r="G13" s="9">
        <f t="shared" si="2"/>
        <v>1338631.2699999996</v>
      </c>
      <c r="H13" s="101"/>
    </row>
    <row r="14" spans="1:8">
      <c r="A14" s="95" t="s">
        <v>445</v>
      </c>
      <c r="B14" s="9">
        <v>41350437.629999995</v>
      </c>
      <c r="C14" s="9">
        <v>8629897.1900000051</v>
      </c>
      <c r="D14" s="9">
        <v>49980334.820000008</v>
      </c>
      <c r="E14" s="9">
        <v>49384391</v>
      </c>
      <c r="F14" s="9">
        <v>47777438.819999993</v>
      </c>
      <c r="G14" s="9">
        <f t="shared" si="2"/>
        <v>595943.82000000775</v>
      </c>
    </row>
    <row r="15" spans="1:8" ht="5.0999999999999996" customHeight="1">
      <c r="A15" s="99"/>
      <c r="B15" s="7"/>
      <c r="C15" s="7"/>
      <c r="D15" s="7"/>
      <c r="E15" s="7"/>
      <c r="F15" s="7"/>
      <c r="G15" s="7"/>
    </row>
    <row r="16" spans="1:8">
      <c r="A16" s="99" t="s">
        <v>446</v>
      </c>
      <c r="B16" s="7">
        <f>SUM(B17:B23)</f>
        <v>83563827.789999992</v>
      </c>
      <c r="C16" s="7">
        <f t="shared" ref="C16:F16" si="3">SUM(C17:C23)</f>
        <v>108516193.50999999</v>
      </c>
      <c r="D16" s="7">
        <f t="shared" si="3"/>
        <v>192080021.29999998</v>
      </c>
      <c r="E16" s="7">
        <f t="shared" si="3"/>
        <v>125382727.42999999</v>
      </c>
      <c r="F16" s="7">
        <f t="shared" si="3"/>
        <v>119224996.01999998</v>
      </c>
      <c r="G16" s="7">
        <f t="shared" si="2"/>
        <v>66697293.86999999</v>
      </c>
    </row>
    <row r="17" spans="1:7">
      <c r="A17" s="95" t="s">
        <v>447</v>
      </c>
      <c r="B17" s="9">
        <v>1641457.54</v>
      </c>
      <c r="C17" s="9">
        <v>-71768.280000000028</v>
      </c>
      <c r="D17" s="9">
        <v>1569689.26</v>
      </c>
      <c r="E17" s="9">
        <v>1506348.93</v>
      </c>
      <c r="F17" s="9">
        <v>1501589.53</v>
      </c>
      <c r="G17" s="9">
        <f t="shared" si="2"/>
        <v>63340.330000000075</v>
      </c>
    </row>
    <row r="18" spans="1:7">
      <c r="A18" s="95" t="s">
        <v>448</v>
      </c>
      <c r="B18" s="9">
        <v>69141345.019999996</v>
      </c>
      <c r="C18" s="9">
        <v>110641675.08</v>
      </c>
      <c r="D18" s="9">
        <v>179783020.09999999</v>
      </c>
      <c r="E18" s="9">
        <v>113710949.94999999</v>
      </c>
      <c r="F18" s="9">
        <f>108630732.1-1000000</f>
        <v>107630732.09999999</v>
      </c>
      <c r="G18" s="9">
        <f t="shared" si="2"/>
        <v>66072070.150000006</v>
      </c>
    </row>
    <row r="19" spans="1:7">
      <c r="A19" s="95" t="s">
        <v>449</v>
      </c>
      <c r="B19" s="9"/>
      <c r="C19" s="9"/>
      <c r="D19" s="9"/>
      <c r="E19" s="9"/>
      <c r="F19" s="9"/>
      <c r="G19" s="9">
        <f t="shared" si="2"/>
        <v>0</v>
      </c>
    </row>
    <row r="20" spans="1:7">
      <c r="A20" s="95" t="s">
        <v>450</v>
      </c>
      <c r="B20" s="9">
        <v>3483156.6000000006</v>
      </c>
      <c r="C20" s="9">
        <v>342338.59999999963</v>
      </c>
      <c r="D20" s="9">
        <v>3825495.2</v>
      </c>
      <c r="E20" s="9">
        <v>3656278.09</v>
      </c>
      <c r="F20" s="9">
        <v>3625436.88</v>
      </c>
      <c r="G20" s="9">
        <f t="shared" si="2"/>
        <v>169217.11000000034</v>
      </c>
    </row>
    <row r="21" spans="1:7">
      <c r="A21" s="95" t="s">
        <v>451</v>
      </c>
      <c r="B21" s="9">
        <v>8172583.3200000003</v>
      </c>
      <c r="C21" s="9">
        <v>-2192317.8200000003</v>
      </c>
      <c r="D21" s="9">
        <v>5980265.5</v>
      </c>
      <c r="E21" s="9">
        <v>5646069.46</v>
      </c>
      <c r="F21" s="9">
        <v>5621021.46</v>
      </c>
      <c r="G21" s="9">
        <f t="shared" si="2"/>
        <v>334196.04000000004</v>
      </c>
    </row>
    <row r="22" spans="1:7">
      <c r="A22" s="95" t="s">
        <v>452</v>
      </c>
      <c r="B22" s="9"/>
      <c r="C22" s="9"/>
      <c r="D22" s="9"/>
      <c r="E22" s="9"/>
      <c r="F22" s="9"/>
      <c r="G22" s="9">
        <f t="shared" si="2"/>
        <v>0</v>
      </c>
    </row>
    <row r="23" spans="1:7">
      <c r="A23" s="95" t="s">
        <v>453</v>
      </c>
      <c r="B23" s="9">
        <v>1125285.31</v>
      </c>
      <c r="C23" s="9">
        <v>-203734.07000000007</v>
      </c>
      <c r="D23" s="9">
        <v>921551.24</v>
      </c>
      <c r="E23" s="9">
        <v>863081</v>
      </c>
      <c r="F23" s="9">
        <v>846216.05</v>
      </c>
      <c r="G23" s="9">
        <f t="shared" si="2"/>
        <v>58470.239999999991</v>
      </c>
    </row>
    <row r="24" spans="1:7" ht="5.0999999999999996" customHeight="1">
      <c r="A24" s="99"/>
      <c r="B24" s="7"/>
      <c r="C24" s="7"/>
      <c r="D24" s="7"/>
      <c r="E24" s="7"/>
      <c r="F24" s="7"/>
      <c r="G24" s="7"/>
    </row>
    <row r="25" spans="1:7">
      <c r="A25" s="99" t="s">
        <v>454</v>
      </c>
      <c r="B25" s="7">
        <f>SUM(B26:B34)</f>
        <v>48175607</v>
      </c>
      <c r="C25" s="7">
        <f t="shared" ref="C25:F25" si="4">SUM(C26:C34)</f>
        <v>-7453185.8200000022</v>
      </c>
      <c r="D25" s="7">
        <f t="shared" si="4"/>
        <v>40722421.18</v>
      </c>
      <c r="E25" s="7">
        <f t="shared" si="4"/>
        <v>39371146.280000001</v>
      </c>
      <c r="F25" s="7">
        <f t="shared" si="4"/>
        <v>38501988.699999996</v>
      </c>
      <c r="G25" s="7">
        <f t="shared" si="2"/>
        <v>1351274.8999999985</v>
      </c>
    </row>
    <row r="26" spans="1:7">
      <c r="A26" s="95" t="s">
        <v>455</v>
      </c>
      <c r="B26" s="9">
        <v>48175607</v>
      </c>
      <c r="C26" s="9">
        <v>-7453185.8200000022</v>
      </c>
      <c r="D26" s="9">
        <v>40722421.18</v>
      </c>
      <c r="E26" s="9">
        <v>39371146.280000001</v>
      </c>
      <c r="F26" s="9">
        <v>38501988.699999996</v>
      </c>
      <c r="G26" s="9">
        <f t="shared" si="2"/>
        <v>1351274.8999999985</v>
      </c>
    </row>
    <row r="27" spans="1:7">
      <c r="A27" s="95" t="s">
        <v>456</v>
      </c>
      <c r="B27" s="9"/>
      <c r="C27" s="9"/>
      <c r="D27" s="9"/>
      <c r="E27" s="9"/>
      <c r="F27" s="9"/>
      <c r="G27" s="9">
        <f t="shared" si="2"/>
        <v>0</v>
      </c>
    </row>
    <row r="28" spans="1:7">
      <c r="A28" s="95" t="s">
        <v>457</v>
      </c>
      <c r="B28" s="9"/>
      <c r="C28" s="9"/>
      <c r="D28" s="9"/>
      <c r="E28" s="9"/>
      <c r="F28" s="9"/>
      <c r="G28" s="9">
        <f t="shared" si="2"/>
        <v>0</v>
      </c>
    </row>
    <row r="29" spans="1:7">
      <c r="A29" s="95" t="s">
        <v>458</v>
      </c>
      <c r="B29" s="9"/>
      <c r="C29" s="9"/>
      <c r="D29" s="9"/>
      <c r="E29" s="9"/>
      <c r="F29" s="9"/>
      <c r="G29" s="9">
        <f t="shared" si="2"/>
        <v>0</v>
      </c>
    </row>
    <row r="30" spans="1:7">
      <c r="A30" s="95" t="s">
        <v>459</v>
      </c>
      <c r="B30" s="9"/>
      <c r="C30" s="9"/>
      <c r="D30" s="9"/>
      <c r="E30" s="9"/>
      <c r="F30" s="9"/>
      <c r="G30" s="9">
        <f t="shared" si="2"/>
        <v>0</v>
      </c>
    </row>
    <row r="31" spans="1:7">
      <c r="A31" s="95" t="s">
        <v>460</v>
      </c>
      <c r="B31" s="9"/>
      <c r="C31" s="9"/>
      <c r="D31" s="9"/>
      <c r="E31" s="9"/>
      <c r="F31" s="9"/>
      <c r="G31" s="9">
        <f t="shared" si="2"/>
        <v>0</v>
      </c>
    </row>
    <row r="32" spans="1:7">
      <c r="A32" s="95" t="s">
        <v>461</v>
      </c>
      <c r="B32" s="9"/>
      <c r="C32" s="9"/>
      <c r="D32" s="9"/>
      <c r="E32" s="9"/>
      <c r="F32" s="9"/>
      <c r="G32" s="9">
        <f t="shared" si="2"/>
        <v>0</v>
      </c>
    </row>
    <row r="33" spans="1:7">
      <c r="A33" s="95" t="s">
        <v>462</v>
      </c>
      <c r="B33" s="9"/>
      <c r="C33" s="9"/>
      <c r="D33" s="9"/>
      <c r="E33" s="9"/>
      <c r="F33" s="9"/>
      <c r="G33" s="9">
        <f t="shared" si="2"/>
        <v>0</v>
      </c>
    </row>
    <row r="34" spans="1:7">
      <c r="A34" s="95" t="s">
        <v>463</v>
      </c>
      <c r="B34" s="9"/>
      <c r="C34" s="9"/>
      <c r="D34" s="9"/>
      <c r="E34" s="9"/>
      <c r="F34" s="9"/>
      <c r="G34" s="9">
        <f t="shared" si="2"/>
        <v>0</v>
      </c>
    </row>
    <row r="35" spans="1:7" ht="5.0999999999999996" customHeight="1">
      <c r="A35" s="99"/>
      <c r="B35" s="7"/>
      <c r="C35" s="7"/>
      <c r="D35" s="7"/>
      <c r="E35" s="7"/>
      <c r="F35" s="7"/>
      <c r="G35" s="7"/>
    </row>
    <row r="36" spans="1:7">
      <c r="A36" s="139" t="s">
        <v>464</v>
      </c>
      <c r="B36" s="7">
        <f>SUM(B37:B40)</f>
        <v>0</v>
      </c>
      <c r="C36" s="7">
        <f t="shared" ref="C36:F36" si="5">SUM(C37:C40)</f>
        <v>0</v>
      </c>
      <c r="D36" s="7">
        <f t="shared" si="5"/>
        <v>0</v>
      </c>
      <c r="E36" s="7">
        <f t="shared" si="5"/>
        <v>0</v>
      </c>
      <c r="F36" s="7">
        <f t="shared" si="5"/>
        <v>0</v>
      </c>
      <c r="G36" s="7">
        <f t="shared" si="2"/>
        <v>0</v>
      </c>
    </row>
    <row r="37" spans="1:7">
      <c r="A37" s="95" t="s">
        <v>465</v>
      </c>
      <c r="B37" s="9"/>
      <c r="C37" s="9"/>
      <c r="D37" s="9"/>
      <c r="E37" s="9"/>
      <c r="F37" s="9"/>
      <c r="G37" s="9">
        <f t="shared" si="2"/>
        <v>0</v>
      </c>
    </row>
    <row r="38" spans="1:7" ht="22.5">
      <c r="A38" s="98" t="s">
        <v>466</v>
      </c>
      <c r="B38" s="9"/>
      <c r="C38" s="9"/>
      <c r="D38" s="9"/>
      <c r="E38" s="9"/>
      <c r="F38" s="9"/>
      <c r="G38" s="9">
        <f t="shared" si="2"/>
        <v>0</v>
      </c>
    </row>
    <row r="39" spans="1:7">
      <c r="A39" s="95" t="s">
        <v>467</v>
      </c>
      <c r="B39" s="9"/>
      <c r="C39" s="9"/>
      <c r="D39" s="9"/>
      <c r="E39" s="9"/>
      <c r="F39" s="9"/>
      <c r="G39" s="9">
        <f t="shared" si="2"/>
        <v>0</v>
      </c>
    </row>
    <row r="40" spans="1:7">
      <c r="A40" s="95" t="s">
        <v>468</v>
      </c>
      <c r="B40" s="9"/>
      <c r="C40" s="9"/>
      <c r="D40" s="9"/>
      <c r="E40" s="9"/>
      <c r="F40" s="9"/>
      <c r="G40" s="9">
        <f t="shared" si="2"/>
        <v>0</v>
      </c>
    </row>
    <row r="41" spans="1:7" ht="5.0999999999999996" customHeight="1">
      <c r="A41" s="99"/>
      <c r="B41" s="7"/>
      <c r="C41" s="7"/>
      <c r="D41" s="7"/>
      <c r="E41" s="7"/>
      <c r="F41" s="7"/>
      <c r="G41" s="7"/>
    </row>
    <row r="42" spans="1:7">
      <c r="A42" s="99" t="s">
        <v>469</v>
      </c>
      <c r="B42" s="7">
        <f>B43+B53+B62+B73</f>
        <v>149859965.19999999</v>
      </c>
      <c r="C42" s="7">
        <f t="shared" ref="C42:F42" si="6">C43+C53+C62+C73</f>
        <v>195587047.64999998</v>
      </c>
      <c r="D42" s="7">
        <f t="shared" si="6"/>
        <v>345447012.85000002</v>
      </c>
      <c r="E42" s="7">
        <f t="shared" si="6"/>
        <v>200370455.97999999</v>
      </c>
      <c r="F42" s="7">
        <f t="shared" si="6"/>
        <v>170950849.00999999</v>
      </c>
      <c r="G42" s="7">
        <f t="shared" si="2"/>
        <v>145076556.87000003</v>
      </c>
    </row>
    <row r="43" spans="1:7">
      <c r="A43" s="99" t="s">
        <v>437</v>
      </c>
      <c r="B43" s="7">
        <f>SUM(B44:B51)</f>
        <v>61432112.060000002</v>
      </c>
      <c r="C43" s="7">
        <f t="shared" ref="C43:F43" si="7">SUM(C44:C51)</f>
        <v>6006982.4800000042</v>
      </c>
      <c r="D43" s="7">
        <f t="shared" si="7"/>
        <v>67439094.540000007</v>
      </c>
      <c r="E43" s="7">
        <f t="shared" si="7"/>
        <v>66467223.530000001</v>
      </c>
      <c r="F43" s="7">
        <f t="shared" si="7"/>
        <v>66443623.759999998</v>
      </c>
      <c r="G43" s="7">
        <f t="shared" si="2"/>
        <v>971871.01000000536</v>
      </c>
    </row>
    <row r="44" spans="1:7">
      <c r="A44" s="95" t="s">
        <v>438</v>
      </c>
      <c r="B44" s="9"/>
      <c r="C44" s="9"/>
      <c r="D44" s="9"/>
      <c r="E44" s="9"/>
      <c r="F44" s="9"/>
      <c r="G44" s="9">
        <f t="shared" si="2"/>
        <v>0</v>
      </c>
    </row>
    <row r="45" spans="1:7">
      <c r="A45" s="95" t="s">
        <v>439</v>
      </c>
      <c r="B45" s="9"/>
      <c r="C45" s="9"/>
      <c r="D45" s="9"/>
      <c r="E45" s="9"/>
      <c r="F45" s="9"/>
      <c r="G45" s="9">
        <f t="shared" si="2"/>
        <v>0</v>
      </c>
    </row>
    <row r="46" spans="1:7">
      <c r="A46" s="95" t="s">
        <v>440</v>
      </c>
      <c r="B46" s="9"/>
      <c r="C46" s="9"/>
      <c r="D46" s="9"/>
      <c r="E46" s="9"/>
      <c r="F46" s="9"/>
      <c r="G46" s="9">
        <f t="shared" si="2"/>
        <v>0</v>
      </c>
    </row>
    <row r="47" spans="1:7">
      <c r="A47" s="95" t="s">
        <v>441</v>
      </c>
      <c r="B47" s="9"/>
      <c r="C47" s="9"/>
      <c r="D47" s="9"/>
      <c r="E47" s="9"/>
      <c r="F47" s="9"/>
      <c r="G47" s="9">
        <f t="shared" si="2"/>
        <v>0</v>
      </c>
    </row>
    <row r="48" spans="1:7">
      <c r="A48" s="95" t="s">
        <v>442</v>
      </c>
      <c r="B48" s="9"/>
      <c r="C48" s="9"/>
      <c r="D48" s="9"/>
      <c r="E48" s="9"/>
      <c r="F48" s="9"/>
      <c r="G48" s="9">
        <f t="shared" si="2"/>
        <v>0</v>
      </c>
    </row>
    <row r="49" spans="1:7">
      <c r="A49" s="95" t="s">
        <v>443</v>
      </c>
      <c r="B49" s="9"/>
      <c r="C49" s="9"/>
      <c r="D49" s="9"/>
      <c r="E49" s="9"/>
      <c r="F49" s="9"/>
      <c r="G49" s="9">
        <f t="shared" si="2"/>
        <v>0</v>
      </c>
    </row>
    <row r="50" spans="1:7">
      <c r="A50" s="95" t="s">
        <v>444</v>
      </c>
      <c r="B50" s="9">
        <v>61432112.060000002</v>
      </c>
      <c r="C50" s="9">
        <v>6006982.4800000042</v>
      </c>
      <c r="D50" s="9">
        <v>67439094.540000007</v>
      </c>
      <c r="E50" s="9">
        <v>66467223.530000001</v>
      </c>
      <c r="F50" s="9">
        <v>66443623.759999998</v>
      </c>
      <c r="G50" s="9">
        <f t="shared" si="2"/>
        <v>971871.01000000536</v>
      </c>
    </row>
    <row r="51" spans="1:7">
      <c r="A51" s="95" t="s">
        <v>445</v>
      </c>
      <c r="B51" s="9"/>
      <c r="C51" s="9"/>
      <c r="D51" s="9"/>
      <c r="E51" s="9"/>
      <c r="F51" s="9"/>
      <c r="G51" s="9">
        <f t="shared" si="2"/>
        <v>0</v>
      </c>
    </row>
    <row r="52" spans="1:7" ht="5.0999999999999996" customHeight="1">
      <c r="A52" s="99"/>
      <c r="B52" s="7"/>
      <c r="C52" s="7"/>
      <c r="D52" s="7"/>
      <c r="E52" s="7"/>
      <c r="F52" s="7"/>
      <c r="G52" s="7"/>
    </row>
    <row r="53" spans="1:7">
      <c r="A53" s="99" t="s">
        <v>446</v>
      </c>
      <c r="B53" s="7">
        <f>SUM(B54:B60)</f>
        <v>88427853.140000001</v>
      </c>
      <c r="C53" s="7">
        <f t="shared" ref="C53:F53" si="8">SUM(C54:C60)</f>
        <v>189100065.16999999</v>
      </c>
      <c r="D53" s="7">
        <f t="shared" si="8"/>
        <v>277527918.31</v>
      </c>
      <c r="E53" s="7">
        <f t="shared" si="8"/>
        <v>133903232.44999999</v>
      </c>
      <c r="F53" s="7">
        <f t="shared" si="8"/>
        <v>104507225.25</v>
      </c>
      <c r="G53" s="7">
        <f t="shared" si="2"/>
        <v>143624685.86000001</v>
      </c>
    </row>
    <row r="54" spans="1:7">
      <c r="A54" s="95" t="s">
        <v>447</v>
      </c>
      <c r="B54" s="9"/>
      <c r="C54" s="9"/>
      <c r="D54" s="9"/>
      <c r="E54" s="9"/>
      <c r="F54" s="9"/>
      <c r="G54" s="9">
        <f t="shared" si="2"/>
        <v>0</v>
      </c>
    </row>
    <row r="55" spans="1:7">
      <c r="A55" s="95" t="s">
        <v>448</v>
      </c>
      <c r="B55" s="9">
        <v>88427853.140000001</v>
      </c>
      <c r="C55" s="9">
        <v>184904088.44999999</v>
      </c>
      <c r="D55" s="9">
        <v>273331941.58999997</v>
      </c>
      <c r="E55" s="9">
        <v>129828073.56999999</v>
      </c>
      <c r="F55" s="9">
        <f>100430372.37+1694</f>
        <v>100432066.37</v>
      </c>
      <c r="G55" s="9">
        <f t="shared" si="2"/>
        <v>143503868.01999998</v>
      </c>
    </row>
    <row r="56" spans="1:7">
      <c r="A56" s="95" t="s">
        <v>449</v>
      </c>
      <c r="B56" s="9"/>
      <c r="C56" s="9"/>
      <c r="D56" s="9"/>
      <c r="E56" s="9"/>
      <c r="F56" s="9"/>
      <c r="G56" s="9">
        <f t="shared" si="2"/>
        <v>0</v>
      </c>
    </row>
    <row r="57" spans="1:7">
      <c r="A57" s="95" t="s">
        <v>450</v>
      </c>
      <c r="B57" s="9">
        <v>0</v>
      </c>
      <c r="C57" s="9">
        <v>4155057</v>
      </c>
      <c r="D57" s="9">
        <v>4155057</v>
      </c>
      <c r="E57" s="9">
        <v>4075158.88</v>
      </c>
      <c r="F57" s="9">
        <v>4075158.88</v>
      </c>
      <c r="G57" s="9">
        <f t="shared" si="2"/>
        <v>79898.120000000112</v>
      </c>
    </row>
    <row r="58" spans="1:7">
      <c r="A58" s="95" t="s">
        <v>451</v>
      </c>
      <c r="B58" s="9">
        <v>0</v>
      </c>
      <c r="C58" s="9">
        <v>40919.72</v>
      </c>
      <c r="D58" s="9">
        <v>40919.72</v>
      </c>
      <c r="E58" s="9"/>
      <c r="F58" s="9"/>
      <c r="G58" s="9">
        <f t="shared" si="2"/>
        <v>40919.72</v>
      </c>
    </row>
    <row r="59" spans="1:7">
      <c r="A59" s="95" t="s">
        <v>452</v>
      </c>
      <c r="B59" s="9"/>
      <c r="C59" s="9"/>
      <c r="D59" s="9"/>
      <c r="E59" s="9"/>
      <c r="F59" s="9"/>
      <c r="G59" s="9">
        <f t="shared" si="2"/>
        <v>0</v>
      </c>
    </row>
    <row r="60" spans="1:7">
      <c r="A60" s="95" t="s">
        <v>453</v>
      </c>
      <c r="B60" s="9"/>
      <c r="C60" s="9"/>
      <c r="D60" s="9"/>
      <c r="E60" s="9"/>
      <c r="F60" s="9"/>
      <c r="G60" s="9">
        <f t="shared" si="2"/>
        <v>0</v>
      </c>
    </row>
    <row r="61" spans="1:7" ht="5.0999999999999996" customHeight="1">
      <c r="A61" s="99"/>
      <c r="B61" s="7"/>
      <c r="C61" s="7"/>
      <c r="D61" s="7"/>
      <c r="E61" s="7"/>
      <c r="F61" s="7"/>
      <c r="G61" s="7"/>
    </row>
    <row r="62" spans="1:7">
      <c r="A62" s="99" t="s">
        <v>454</v>
      </c>
      <c r="B62" s="7">
        <f>SUM(B63:B71)</f>
        <v>0</v>
      </c>
      <c r="C62" s="7">
        <f t="shared" ref="C62:F62" si="9">SUM(C63:C71)</f>
        <v>480000</v>
      </c>
      <c r="D62" s="7">
        <f t="shared" si="9"/>
        <v>480000</v>
      </c>
      <c r="E62" s="7">
        <f t="shared" si="9"/>
        <v>0</v>
      </c>
      <c r="F62" s="7">
        <f t="shared" si="9"/>
        <v>0</v>
      </c>
      <c r="G62" s="7">
        <f t="shared" si="2"/>
        <v>480000</v>
      </c>
    </row>
    <row r="63" spans="1:7">
      <c r="A63" s="95" t="s">
        <v>455</v>
      </c>
      <c r="B63" s="9">
        <v>0</v>
      </c>
      <c r="C63" s="9">
        <v>480000</v>
      </c>
      <c r="D63" s="9">
        <v>480000</v>
      </c>
      <c r="E63" s="9"/>
      <c r="F63" s="9"/>
      <c r="G63" s="9">
        <f t="shared" si="2"/>
        <v>480000</v>
      </c>
    </row>
    <row r="64" spans="1:7">
      <c r="A64" s="95" t="s">
        <v>456</v>
      </c>
      <c r="B64" s="9"/>
      <c r="C64" s="9"/>
      <c r="D64" s="9"/>
      <c r="E64" s="9"/>
      <c r="F64" s="9"/>
      <c r="G64" s="9">
        <f t="shared" si="2"/>
        <v>0</v>
      </c>
    </row>
    <row r="65" spans="1:7">
      <c r="A65" s="95" t="s">
        <v>457</v>
      </c>
      <c r="B65" s="9"/>
      <c r="C65" s="9"/>
      <c r="D65" s="9"/>
      <c r="E65" s="9"/>
      <c r="F65" s="9"/>
      <c r="G65" s="9">
        <f t="shared" si="2"/>
        <v>0</v>
      </c>
    </row>
    <row r="66" spans="1:7">
      <c r="A66" s="95" t="s">
        <v>458</v>
      </c>
      <c r="B66" s="9"/>
      <c r="C66" s="9"/>
      <c r="D66" s="9"/>
      <c r="E66" s="9"/>
      <c r="F66" s="9"/>
      <c r="G66" s="9">
        <f t="shared" si="2"/>
        <v>0</v>
      </c>
    </row>
    <row r="67" spans="1:7">
      <c r="A67" s="95" t="s">
        <v>459</v>
      </c>
      <c r="B67" s="9"/>
      <c r="C67" s="9"/>
      <c r="D67" s="9"/>
      <c r="E67" s="9"/>
      <c r="F67" s="9"/>
      <c r="G67" s="9">
        <f t="shared" si="2"/>
        <v>0</v>
      </c>
    </row>
    <row r="68" spans="1:7">
      <c r="A68" s="95" t="s">
        <v>460</v>
      </c>
      <c r="B68" s="9"/>
      <c r="C68" s="9"/>
      <c r="D68" s="9"/>
      <c r="E68" s="9"/>
      <c r="F68" s="9"/>
      <c r="G68" s="9">
        <f t="shared" si="2"/>
        <v>0</v>
      </c>
    </row>
    <row r="69" spans="1:7">
      <c r="A69" s="95" t="s">
        <v>461</v>
      </c>
      <c r="B69" s="9"/>
      <c r="C69" s="9"/>
      <c r="D69" s="9"/>
      <c r="E69" s="9"/>
      <c r="F69" s="9"/>
      <c r="G69" s="9">
        <f t="shared" si="2"/>
        <v>0</v>
      </c>
    </row>
    <row r="70" spans="1:7">
      <c r="A70" s="95" t="s">
        <v>462</v>
      </c>
      <c r="B70" s="9"/>
      <c r="C70" s="9"/>
      <c r="D70" s="9"/>
      <c r="E70" s="9"/>
      <c r="F70" s="9"/>
      <c r="G70" s="9">
        <f t="shared" si="2"/>
        <v>0</v>
      </c>
    </row>
    <row r="71" spans="1:7">
      <c r="A71" s="95" t="s">
        <v>463</v>
      </c>
      <c r="B71" s="9"/>
      <c r="C71" s="9"/>
      <c r="D71" s="9"/>
      <c r="E71" s="9"/>
      <c r="F71" s="9"/>
      <c r="G71" s="9">
        <f t="shared" si="2"/>
        <v>0</v>
      </c>
    </row>
    <row r="72" spans="1:7" ht="5.0999999999999996" customHeight="1">
      <c r="A72" s="99"/>
      <c r="B72" s="7"/>
      <c r="C72" s="7"/>
      <c r="D72" s="7"/>
      <c r="E72" s="7"/>
      <c r="F72" s="7"/>
      <c r="G72" s="7"/>
    </row>
    <row r="73" spans="1:7">
      <c r="A73" s="139" t="s">
        <v>464</v>
      </c>
      <c r="B73" s="7">
        <f>SUM(B74:B77)</f>
        <v>0</v>
      </c>
      <c r="C73" s="7">
        <f t="shared" ref="C73:F73" si="10">SUM(C74:C77)</f>
        <v>0</v>
      </c>
      <c r="D73" s="7">
        <f t="shared" si="10"/>
        <v>0</v>
      </c>
      <c r="E73" s="7">
        <f t="shared" si="10"/>
        <v>0</v>
      </c>
      <c r="F73" s="7">
        <f t="shared" si="10"/>
        <v>0</v>
      </c>
      <c r="G73" s="7">
        <f t="shared" ref="G73:G77" si="11">D73-E73</f>
        <v>0</v>
      </c>
    </row>
    <row r="74" spans="1:7">
      <c r="A74" s="95" t="s">
        <v>465</v>
      </c>
      <c r="B74" s="9"/>
      <c r="C74" s="9"/>
      <c r="D74" s="9"/>
      <c r="E74" s="9"/>
      <c r="F74" s="9"/>
      <c r="G74" s="9">
        <f t="shared" si="11"/>
        <v>0</v>
      </c>
    </row>
    <row r="75" spans="1:7" ht="22.5">
      <c r="A75" s="98" t="s">
        <v>466</v>
      </c>
      <c r="B75" s="9"/>
      <c r="C75" s="9"/>
      <c r="D75" s="9"/>
      <c r="E75" s="9"/>
      <c r="F75" s="9"/>
      <c r="G75" s="9">
        <f t="shared" si="11"/>
        <v>0</v>
      </c>
    </row>
    <row r="76" spans="1:7">
      <c r="A76" s="95" t="s">
        <v>467</v>
      </c>
      <c r="B76" s="9"/>
      <c r="C76" s="9"/>
      <c r="D76" s="9"/>
      <c r="E76" s="9"/>
      <c r="F76" s="9"/>
      <c r="G76" s="9">
        <f t="shared" si="11"/>
        <v>0</v>
      </c>
    </row>
    <row r="77" spans="1:7">
      <c r="A77" s="95" t="s">
        <v>468</v>
      </c>
      <c r="B77" s="9"/>
      <c r="C77" s="9"/>
      <c r="D77" s="9"/>
      <c r="E77" s="9"/>
      <c r="F77" s="9"/>
      <c r="G77" s="9">
        <f t="shared" si="11"/>
        <v>0</v>
      </c>
    </row>
    <row r="78" spans="1:7" ht="5.0999999999999996" customHeight="1">
      <c r="A78" s="99"/>
      <c r="B78" s="7"/>
      <c r="C78" s="7"/>
      <c r="D78" s="7"/>
      <c r="E78" s="7"/>
      <c r="F78" s="7"/>
      <c r="G78" s="7"/>
    </row>
    <row r="79" spans="1:7">
      <c r="A79" s="99" t="s">
        <v>380</v>
      </c>
      <c r="B79" s="7">
        <f>B5+B42</f>
        <v>419929226.44</v>
      </c>
      <c r="C79" s="7">
        <f t="shared" ref="C79:G79" si="12">C5+C42</f>
        <v>322117630.97999996</v>
      </c>
      <c r="D79" s="7">
        <f t="shared" si="12"/>
        <v>742046857.42000008</v>
      </c>
      <c r="E79" s="7">
        <f t="shared" si="12"/>
        <v>522940014.42000008</v>
      </c>
      <c r="F79" s="7">
        <f t="shared" si="12"/>
        <v>482137409.25999993</v>
      </c>
      <c r="G79" s="7">
        <f t="shared" si="12"/>
        <v>219106843.00000003</v>
      </c>
    </row>
    <row r="80" spans="1:7" ht="5.0999999999999996" customHeight="1">
      <c r="A80" s="140"/>
      <c r="B80" s="85"/>
      <c r="C80" s="85"/>
      <c r="D80" s="85"/>
      <c r="E80" s="85"/>
      <c r="F80" s="85"/>
      <c r="G80" s="85"/>
    </row>
  </sheetData>
  <mergeCells count="2">
    <mergeCell ref="A1:G1"/>
    <mergeCell ref="B2:F2"/>
  </mergeCells>
  <pageMargins left="0.70866141732283472" right="0.70866141732283472" top="0.44" bottom="0.4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Hoja1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'F6a'!Área_de_impresión</vt:lpstr>
      <vt:lpstr>'F6a'!Títulos_a_imprimir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2017-03-01T20:04:14Z</cp:lastPrinted>
  <dcterms:created xsi:type="dcterms:W3CDTF">2017-01-11T17:17:46Z</dcterms:created>
  <dcterms:modified xsi:type="dcterms:W3CDTF">2020-11-10T20:24:27Z</dcterms:modified>
</cp:coreProperties>
</file>